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5180" windowHeight="9348" activeTab="1"/>
  </bookViews>
  <sheets>
    <sheet name="Summary" sheetId="1" r:id="rId1"/>
    <sheet name="Investor Analysis" sheetId="2" r:id="rId2"/>
  </sheets>
  <definedNames>
    <definedName name="_xlnm.Print_Area" localSheetId="1">'Investor Analysis'!$A$1:$G$50</definedName>
    <definedName name="_xlnm.Print_Area" localSheetId="0">'Summary'!$A$1:$J$133</definedName>
  </definedNames>
  <calcPr fullCalcOnLoad="1"/>
</workbook>
</file>

<file path=xl/sharedStrings.xml><?xml version="1.0" encoding="utf-8"?>
<sst xmlns="http://schemas.openxmlformats.org/spreadsheetml/2006/main" count="221" uniqueCount="185">
  <si>
    <t>[713] 213-0000</t>
  </si>
  <si>
    <t>Fax:</t>
  </si>
  <si>
    <t>Email:</t>
  </si>
  <si>
    <t>ML#:</t>
  </si>
  <si>
    <t>Street:</t>
  </si>
  <si>
    <t>Listing Price:</t>
  </si>
  <si>
    <t>Zip:</t>
  </si>
  <si>
    <t>Key Map:</t>
  </si>
  <si>
    <t>Price/SqFt:</t>
  </si>
  <si>
    <t>Stories:</t>
  </si>
  <si>
    <t>Yr. Built:</t>
  </si>
  <si>
    <t>Comments:</t>
  </si>
  <si>
    <t>Overall Cap Rate:</t>
  </si>
  <si>
    <t>Yr. Remodel:</t>
  </si>
  <si>
    <t>SqFt NRA:</t>
  </si>
  <si>
    <t>Potential</t>
  </si>
  <si>
    <t>Terms:</t>
  </si>
  <si>
    <t xml:space="preserve">  LEGAL DESCRIPTION</t>
  </si>
  <si>
    <t xml:space="preserve">  STRUCTURAL &amp; CONSTRUCTION DESCRIPTION</t>
  </si>
  <si>
    <t>Per SF</t>
  </si>
  <si>
    <t>% of EGI</t>
  </si>
  <si>
    <t>Real Estate Taxes</t>
  </si>
  <si>
    <t>Insurance</t>
  </si>
  <si>
    <t>Payroll</t>
  </si>
  <si>
    <t>Administrative Costs</t>
  </si>
  <si>
    <t>Water</t>
  </si>
  <si>
    <t>Gas</t>
  </si>
  <si>
    <t>Repairs &amp; Maintenance</t>
  </si>
  <si>
    <t>Contract Services</t>
  </si>
  <si>
    <t>Professional</t>
  </si>
  <si>
    <t>Item</t>
  </si>
  <si>
    <t>$ Per Year</t>
  </si>
  <si>
    <t>Actual</t>
  </si>
  <si>
    <t>ProForma</t>
  </si>
  <si>
    <t>Avg Rent</t>
  </si>
  <si>
    <t>www.nbeliterealty.com</t>
  </si>
  <si>
    <t>This property is subject to prior sale, change in price or removal from the market without notice.  While all information provided is felt to be accurate, NB Elite Realty makes no representations or warranties relating to such accuracy and is not responsible for errors or ommissions in the information provided.  Value is a determination left to each prospective buyer and each prospective buyer is hereby advised to secure competent legal and investment couseling and representation before making any purchase or investment decision.</t>
  </si>
  <si>
    <t>Est. Gross Potential:</t>
  </si>
  <si>
    <t>Est. Interest Rate/Yr.</t>
  </si>
  <si>
    <t>Est. Amortization (Yrs)</t>
  </si>
  <si>
    <t>Monthly Debt Service</t>
  </si>
  <si>
    <t>Annual Debt Service</t>
  </si>
  <si>
    <t>Est. Equity Cash Flow</t>
  </si>
  <si>
    <t xml:space="preserve">Est. $ Mortgage </t>
  </si>
  <si>
    <t>Est. % Financed</t>
  </si>
  <si>
    <t>EXPENSE ANALYSIS</t>
  </si>
  <si>
    <t>INCOME &amp; EXPENSES SUMMARY</t>
  </si>
  <si>
    <t>Management (% of EGI)</t>
  </si>
  <si>
    <t xml:space="preserve">INPUT NOTES: </t>
  </si>
  <si>
    <t>Input Description, Notes, Comments about structural &amp; construction</t>
  </si>
  <si>
    <t>Input Tax Parcel #s, Assessed Value, Tax Rates, etc.</t>
  </si>
  <si>
    <t>Input Brief Legal Description</t>
  </si>
  <si>
    <t>Electricity</t>
  </si>
  <si>
    <t>INPUT DATA IN LIGHT GRAY BOXES</t>
  </si>
  <si>
    <t>Can Change/Add/Delete Categories except management in Column A</t>
  </si>
  <si>
    <t>NB Elite Realty</t>
  </si>
  <si>
    <t>ACTUAL EXPENSES</t>
  </si>
  <si>
    <t>PROFORMA EXPENSES</t>
  </si>
  <si>
    <t>Est. Equity Investment</t>
  </si>
  <si>
    <t># of Units</t>
  </si>
  <si>
    <t>Rent/Month</t>
  </si>
  <si>
    <t>Rent/Yr.</t>
  </si>
  <si>
    <t>Other</t>
  </si>
  <si>
    <t>Total SF</t>
  </si>
  <si>
    <t>Rentable</t>
  </si>
  <si>
    <t>PROJECT SUMMARY</t>
  </si>
  <si>
    <t>Market</t>
  </si>
  <si>
    <t>Rent/Yr</t>
  </si>
  <si>
    <t>Total Operating Expenses</t>
  </si>
  <si>
    <t>AD VALOREM TAX AND TAX PARCEL INFORMATION</t>
  </si>
  <si>
    <t>Phone:</t>
  </si>
  <si>
    <t>Web Site:</t>
  </si>
  <si>
    <t>Est. Cash on Cash Rate</t>
  </si>
  <si>
    <t>$/SF/Yr</t>
  </si>
  <si>
    <t xml:space="preserve">Total Parking Spaces:  </t>
  </si>
  <si>
    <t>Input Listing Price in J8</t>
  </si>
  <si>
    <t>Input Project Name, Street, etc. in C10 to C14</t>
  </si>
  <si>
    <t>Input Sales Terms in C16</t>
  </si>
  <si>
    <t>Input YEARS over which loan to be amortized in J21</t>
  </si>
  <si>
    <t>Input Comments in box (A18 to G26)</t>
  </si>
  <si>
    <t>Input Plan#, Bedrooms, Bath, Other, # of Units, Size/Unit, Market Rent/Month for each floorplan in Columns A,B,C,D,E,F,G</t>
  </si>
  <si>
    <t>Can Change Unit Descriptions as needed</t>
  </si>
  <si>
    <t>Rounds loan amount to nearest thousand dollars</t>
  </si>
  <si>
    <t>Cash to Seller or 1031 Exchange</t>
  </si>
  <si>
    <t>Total Parking:</t>
  </si>
  <si>
    <t>Input MLS# in C14 &amp; Key Map Page# in F14</t>
  </si>
  <si>
    <t xml:space="preserve"># Covered Parking:  </t>
  </si>
  <si>
    <t xml:space="preserve"># Open Parking:  </t>
  </si>
  <si>
    <t>City, State:</t>
  </si>
  <si>
    <t>Acres</t>
  </si>
  <si>
    <t>Input Stories, Yr. Built, Yr. Remodeled in H10, H11, H12</t>
  </si>
  <si>
    <t>SF Land</t>
  </si>
  <si>
    <t>Input # of acres in site in C84</t>
  </si>
  <si>
    <t>Input # Covered Spaces in D86</t>
  </si>
  <si>
    <t>Input # Uncovered Parking Spaces in D87</t>
  </si>
  <si>
    <t>Other Income/Yr</t>
  </si>
  <si>
    <t xml:space="preserve">Gross Potential Rental Income: </t>
  </si>
  <si>
    <t xml:space="preserve">Gross Potential Other Income: </t>
  </si>
  <si>
    <t xml:space="preserve">Total Potential Gross Income: </t>
  </si>
  <si>
    <t xml:space="preserve">Less: Vacancy &amp; Collections Losses: </t>
  </si>
  <si>
    <t xml:space="preserve">Less:  Operating Expenses: </t>
  </si>
  <si>
    <t xml:space="preserve">Net Operating Income (NOI): </t>
  </si>
  <si>
    <t xml:space="preserve">Net Operating Income: </t>
  </si>
  <si>
    <t xml:space="preserve">Current Occupancy: </t>
  </si>
  <si>
    <t xml:space="preserve">Collected Rent: </t>
  </si>
  <si>
    <t xml:space="preserve">Other Income: </t>
  </si>
  <si>
    <t xml:space="preserve">Actual Gross Income: </t>
  </si>
  <si>
    <t xml:space="preserve">Operating Expenses: </t>
  </si>
  <si>
    <t>Input ANNUAL Other Income in I87 &amp; SF in Club/Office in J87</t>
  </si>
  <si>
    <t>Input CURRENT Actual Occupancy in D92</t>
  </si>
  <si>
    <t>Input % Financed in J18</t>
  </si>
  <si>
    <t>Input ANNUAL Loan Interest Rate in J20</t>
  </si>
  <si>
    <t>Input ANNUAL Actual Expenses in Colunm E &amp; Proforma Operating Exp. in Column I</t>
  </si>
  <si>
    <t>Input MGMT as % of Effective Gross Income for ACTUAL in D34 &amp; PROFORMA in H34</t>
  </si>
  <si>
    <t>Input Actual Rents Collected in D94 &amp; Actual Other Income Collected in D95</t>
  </si>
  <si>
    <t>Input Proforma % V&amp;C Loss in I94</t>
  </si>
  <si>
    <t>Other: Things like Den, FP for fireplace, Vaulted for Vaulted Ceilings, etc.</t>
  </si>
  <si>
    <t>Misc. / Other</t>
  </si>
  <si>
    <t>Trash Removal</t>
  </si>
  <si>
    <t xml:space="preserve">Land Size -- Acres: </t>
  </si>
  <si>
    <t xml:space="preserve">Land Size -- SF: </t>
  </si>
  <si>
    <t xml:space="preserve">Effective Gross Income (EGI): </t>
  </si>
  <si>
    <t>Site (Acres):</t>
  </si>
  <si>
    <t xml:space="preserve">12 Mo. Ending </t>
  </si>
  <si>
    <t>Input Ending Date for which reporting income in D93</t>
  </si>
  <si>
    <t>Market Financing -- From Summary Page</t>
  </si>
  <si>
    <t>Build Cap Rate -- Cash Flow Band of Investments</t>
  </si>
  <si>
    <t>% of Value</t>
  </si>
  <si>
    <t>Investor Overall Cap Rate SAY</t>
  </si>
  <si>
    <t>Loan to Value Ratio</t>
  </si>
  <si>
    <t>Market Interest Rate/Yr</t>
  </si>
  <si>
    <t>Amortization (Yrs)</t>
  </si>
  <si>
    <t>Less:  Costs to Attain Projected NOI</t>
  </si>
  <si>
    <t>$ Per Unit</t>
  </si>
  <si>
    <t>$ Cost</t>
  </si>
  <si>
    <t>Component</t>
  </si>
  <si>
    <t>Mortgate</t>
  </si>
  <si>
    <t>Equity</t>
  </si>
  <si>
    <t>Item Unit</t>
  </si>
  <si>
    <t>Component Contribution</t>
  </si>
  <si>
    <t>Net Operating Income (Summary Page)</t>
  </si>
  <si>
    <t>Rehab SubTotal</t>
  </si>
  <si>
    <t>Other $ Cost</t>
  </si>
  <si>
    <t>Other SubTotal</t>
  </si>
  <si>
    <t xml:space="preserve">Value to Investor 'AS IS'    SAY  </t>
  </si>
  <si>
    <t>Analysis of Opportunity Based Upon Investor's Individual Criteria</t>
  </si>
  <si>
    <t>Profit on Rehab</t>
  </si>
  <si>
    <t>Contingency</t>
  </si>
  <si>
    <t>Input Investor's Equity Cash on Cash Rate</t>
  </si>
  <si>
    <t>Input Rehab Items, Unit of Measure, # of Units, Cost/Unit</t>
  </si>
  <si>
    <t>Input Other Items and $ amount</t>
  </si>
  <si>
    <t>Component Cash Flow Rate</t>
  </si>
  <si>
    <t>Input % Profit on Rehab in E39</t>
  </si>
  <si>
    <t>Input % Contingency on Rehab in E40</t>
  </si>
  <si>
    <t>1978</t>
  </si>
  <si>
    <t>Houston, Tx</t>
  </si>
  <si>
    <t>77077</t>
  </si>
  <si>
    <t>489T</t>
  </si>
  <si>
    <t>Asset Name:</t>
  </si>
  <si>
    <t>Test Center</t>
  </si>
  <si>
    <t>1234 SomeWhere St.</t>
  </si>
  <si>
    <t>Suite</t>
  </si>
  <si>
    <t>NRA</t>
  </si>
  <si>
    <t>SF</t>
  </si>
  <si>
    <t>Lease Start</t>
  </si>
  <si>
    <t>Lease End</t>
  </si>
  <si>
    <t>101</t>
  </si>
  <si>
    <t>102</t>
  </si>
  <si>
    <t>103</t>
  </si>
  <si>
    <t>Rent/Mo</t>
  </si>
  <si>
    <t>Contract</t>
  </si>
  <si>
    <t>Parking</t>
  </si>
  <si>
    <t>/ 1,000 sf</t>
  </si>
  <si>
    <t>/SF/Mo</t>
  </si>
  <si>
    <t>/SF/ Mo</t>
  </si>
  <si>
    <t>Est: Net Operating Income:</t>
  </si>
  <si>
    <t>Commercial Opportunity</t>
  </si>
  <si>
    <t>Asset Value to Investor As Rehabilitated</t>
  </si>
  <si>
    <t>SF Gross:</t>
  </si>
  <si>
    <t>Input Gross SF of Asset in J12</t>
  </si>
  <si>
    <t>Price/GrSF:</t>
  </si>
  <si>
    <t>(713) 807-8763</t>
  </si>
  <si>
    <t>nebo@nbeliterealty.com</t>
  </si>
  <si>
    <t>1644 W. Alabama</t>
  </si>
  <si>
    <t>Houston, Tx.  77006</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</si>
</sst>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mm/dd/yy"/>
    <numFmt numFmtId="167" formatCode="0.00_)"/>
    <numFmt numFmtId="168" formatCode="&quot;$&quot;#,##0.0000_);\(&quot;$&quot;#,##0.0000\)"/>
    <numFmt numFmtId="169" formatCode="0.0%"/>
    <numFmt numFmtId="170" formatCode="&quot;$&quot;#,##0.0"/>
    <numFmt numFmtId="171" formatCode="_(&quot;$&quot;* #,##0.000_);_(&quot;$&quot;* \(#,##0.000\);_(&quot;$&quot;* &quot;-&quot;??_);_(@_)"/>
    <numFmt numFmtId="172" formatCode="_(&quot;$&quot;* #,##0.0000_);_(&quot;$&quot;* \(#,##0.0000\);_(&quot;$&quot;* &quot;-&quot;??_);_(@_)"/>
    <numFmt numFmtId="173" formatCode="0.000%"/>
    <numFmt numFmtId="174" formatCode="&quot;$&quot;#,##0.000"/>
    <numFmt numFmtId="175" formatCode="&quot;$&quot;#,##0.000_);\(&quot;$&quot;#,##0.000\)"/>
    <numFmt numFmtId="176" formatCode="_(* #,##0.000_);_(* \(#,##0.000\);_(* &quot;-&quot;??_);_(@_)"/>
    <numFmt numFmtId="177" formatCode="_(* #,##0.0000_);_(* \(#,##0.0000\);_(* &quot;-&quot;??_);_(@_)"/>
    <numFmt numFmtId="178" formatCode="#,##0.000"/>
    <numFmt numFmtId="179" formatCode="_(&quot;$&quot;* #,##0_);_(&quot;$&quot;* \(#,##0\);_(&quot;$&quot;* &quot;-&quot;??_);_(@_)"/>
    <numFmt numFmtId="180" formatCode="0.000000"/>
    <numFmt numFmtId="181" formatCode="0.0000%"/>
    <numFmt numFmtId="182" formatCode="_(&quot;$&quot;* #,##0.0_);_(&quot;$&quot;* \(#,##0.0\);_(&quot;$&quot;* &quot;-&quot;??_);_(@_)"/>
    <numFmt numFmtId="183" formatCode="_(* #,##0.0_);_(* \(#,##0.0\);_(* &quot;-&quot;??_);_(@_)"/>
    <numFmt numFmtId="184" formatCode="_(* #,##0_);_(* \(#,##0\);_(* &quot;-&quot;??_);_(@_)"/>
    <numFmt numFmtId="185" formatCode="0.00000%"/>
    <numFmt numFmtId="186" formatCode="0.000000%"/>
    <numFmt numFmtId="187" formatCode="0.0000000%"/>
    <numFmt numFmtId="188" formatCode="_(* #,##0.00000_);_(* \(#,##0.00000\);_(* &quot;-&quot;??_);_(@_)"/>
    <numFmt numFmtId="189" formatCode="_(* #,##0.000000_);_(* \(#,##0.000000\);_(* &quot;-&quot;??_);_(@_)"/>
    <numFmt numFmtId="190" formatCode="_(* #,##0.0000000_);_(* \(#,##0.0000000\);_(* &quot;-&quot;??_);_(@_)"/>
    <numFmt numFmtId="191" formatCode="m/d/yy"/>
    <numFmt numFmtId="192" formatCode="&quot;$&quot;#,##0.0_);\(&quot;$&quot;#,##0.0\)"/>
  </numFmts>
  <fonts count="46">
    <font>
      <sz val="10"/>
      <name val="Arial"/>
      <family val="0"/>
    </font>
    <font>
      <u val="single"/>
      <sz val="10"/>
      <color indexed="12"/>
      <name val="Arial"/>
      <family val="0"/>
    </font>
    <font>
      <b/>
      <sz val="10"/>
      <name val="Arial"/>
      <family val="2"/>
    </font>
    <font>
      <u val="single"/>
      <sz val="10"/>
      <color indexed="36"/>
      <name val="Arial"/>
      <family val="0"/>
    </font>
    <font>
      <b/>
      <sz val="9"/>
      <name val="Arial"/>
      <family val="2"/>
    </font>
    <font>
      <b/>
      <sz val="9"/>
      <color indexed="8"/>
      <name val="Arial"/>
      <family val="2"/>
    </font>
    <font>
      <sz val="9"/>
      <color indexed="8"/>
      <name val="Arial"/>
      <family val="2"/>
    </font>
    <font>
      <b/>
      <sz val="16"/>
      <color indexed="10"/>
      <name val="Arial"/>
      <family val="2"/>
    </font>
    <font>
      <sz val="9"/>
      <name val="Arial"/>
      <family val="2"/>
    </font>
    <font>
      <u val="single"/>
      <sz val="9"/>
      <color indexed="12"/>
      <name val="Arial"/>
      <family val="2"/>
    </font>
    <font>
      <b/>
      <sz val="9"/>
      <color indexed="10"/>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thin"/>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
      <left>
        <color indexed="63"/>
      </left>
      <right style="thin">
        <color indexed="22"/>
      </right>
      <top style="thin">
        <color indexed="22"/>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style="medium"/>
      <bottom style="mediu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color indexed="63"/>
      </left>
      <right>
        <color indexed="63"/>
      </right>
      <top>
        <color indexed="63"/>
      </top>
      <bottom style="dotted"/>
    </border>
    <border>
      <left style="medium"/>
      <right>
        <color indexed="63"/>
      </right>
      <top style="medium"/>
      <bottom style="medium"/>
    </border>
    <border>
      <left style="thin">
        <color indexed="22"/>
      </left>
      <right>
        <color indexed="63"/>
      </right>
      <top>
        <color indexed="63"/>
      </top>
      <bottom style="thin"/>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style="thin"/>
      <bottom>
        <color indexed="63"/>
      </bottom>
    </border>
    <border>
      <left style="thin">
        <color indexed="22"/>
      </left>
      <right style="thin"/>
      <top style="thin">
        <color indexed="22"/>
      </top>
      <bottom style="thin">
        <color indexed="22"/>
      </bottom>
    </border>
    <border>
      <left style="thin">
        <color indexed="22"/>
      </left>
      <right style="thin">
        <color indexed="22"/>
      </right>
      <top style="thin">
        <color indexed="22"/>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53">
    <xf numFmtId="0" fontId="0" fillId="0" borderId="0" xfId="0" applyAlignment="1">
      <alignment/>
    </xf>
    <xf numFmtId="0" fontId="0" fillId="0" borderId="0" xfId="0" applyFont="1" applyAlignment="1">
      <alignment/>
    </xf>
    <xf numFmtId="0" fontId="0" fillId="0" borderId="0" xfId="0" applyAlignment="1" applyProtection="1">
      <alignment/>
      <protection locked="0"/>
    </xf>
    <xf numFmtId="0" fontId="0" fillId="0" borderId="0" xfId="0" applyFont="1" applyAlignment="1" applyProtection="1">
      <alignment/>
      <protection/>
    </xf>
    <xf numFmtId="0" fontId="0" fillId="0" borderId="0" xfId="0" applyAlignment="1" applyProtection="1">
      <alignment/>
      <protection/>
    </xf>
    <xf numFmtId="0" fontId="0" fillId="0" borderId="0" xfId="0" applyFont="1" applyAlignment="1" applyProtection="1">
      <alignment/>
      <protection locked="0"/>
    </xf>
    <xf numFmtId="0" fontId="0" fillId="0" borderId="0" xfId="0" applyBorder="1" applyAlignment="1" applyProtection="1">
      <alignment/>
      <protection/>
    </xf>
    <xf numFmtId="0" fontId="0" fillId="0" borderId="0" xfId="0" applyAlignment="1" applyProtection="1">
      <alignment horizontal="center"/>
      <protection/>
    </xf>
    <xf numFmtId="37" fontId="5" fillId="0" borderId="0" xfId="0" applyNumberFormat="1" applyFont="1" applyFill="1" applyBorder="1" applyAlignment="1" applyProtection="1">
      <alignment horizontal="right"/>
      <protection/>
    </xf>
    <xf numFmtId="0" fontId="0" fillId="0" borderId="0" xfId="0" applyBorder="1" applyAlignment="1" applyProtection="1">
      <alignment/>
      <protection locked="0"/>
    </xf>
    <xf numFmtId="0" fontId="2" fillId="0" borderId="10" xfId="0" applyFont="1" applyBorder="1" applyAlignment="1" applyProtection="1">
      <alignment/>
      <protection/>
    </xf>
    <xf numFmtId="0" fontId="2" fillId="0" borderId="0" xfId="0" applyFont="1" applyBorder="1" applyAlignment="1" applyProtection="1">
      <alignment/>
      <protection/>
    </xf>
    <xf numFmtId="164" fontId="4" fillId="0" borderId="11" xfId="0" applyNumberFormat="1" applyFont="1" applyBorder="1" applyAlignment="1" applyProtection="1">
      <alignment/>
      <protection locked="0"/>
    </xf>
    <xf numFmtId="3" fontId="4" fillId="0" borderId="0" xfId="0" applyNumberFormat="1" applyFont="1" applyBorder="1" applyAlignment="1" applyProtection="1">
      <alignment/>
      <protection/>
    </xf>
    <xf numFmtId="3" fontId="4" fillId="0" borderId="0" xfId="0" applyNumberFormat="1" applyFont="1" applyBorder="1" applyAlignment="1" applyProtection="1">
      <alignment horizontal="right"/>
      <protection/>
    </xf>
    <xf numFmtId="4" fontId="4" fillId="0" borderId="0" xfId="0" applyNumberFormat="1" applyFont="1" applyBorder="1" applyAlignment="1" applyProtection="1">
      <alignment horizontal="right"/>
      <protection/>
    </xf>
    <xf numFmtId="164" fontId="4" fillId="0" borderId="0" xfId="0" applyNumberFormat="1" applyFont="1" applyAlignment="1" applyProtection="1">
      <alignment horizontal="right"/>
      <protection/>
    </xf>
    <xf numFmtId="174" fontId="4" fillId="0" borderId="0" xfId="0" applyNumberFormat="1" applyFont="1" applyAlignment="1" applyProtection="1">
      <alignment horizontal="right"/>
      <protection/>
    </xf>
    <xf numFmtId="0" fontId="4" fillId="0" borderId="0" xfId="0" applyFont="1" applyBorder="1" applyAlignment="1" applyProtection="1">
      <alignment/>
      <protection/>
    </xf>
    <xf numFmtId="3" fontId="8" fillId="0" borderId="0" xfId="0" applyNumberFormat="1" applyFont="1" applyBorder="1" applyAlignment="1" applyProtection="1">
      <alignment horizontal="right"/>
      <protection/>
    </xf>
    <xf numFmtId="0" fontId="8" fillId="0" borderId="0" xfId="0" applyFont="1" applyAlignment="1" applyProtection="1">
      <alignment horizontal="right"/>
      <protection/>
    </xf>
    <xf numFmtId="0" fontId="8" fillId="0" borderId="0" xfId="0" applyFont="1" applyFill="1" applyBorder="1" applyAlignment="1" applyProtection="1">
      <alignment horizontal="right"/>
      <protection/>
    </xf>
    <xf numFmtId="0" fontId="8" fillId="0" borderId="0" xfId="0" applyFont="1" applyBorder="1" applyAlignment="1" applyProtection="1">
      <alignment horizontal="right"/>
      <protection/>
    </xf>
    <xf numFmtId="164" fontId="8" fillId="0" borderId="11" xfId="0" applyNumberFormat="1" applyFont="1" applyBorder="1" applyAlignment="1" applyProtection="1">
      <alignment horizontal="right"/>
      <protection locked="0"/>
    </xf>
    <xf numFmtId="174" fontId="8" fillId="0" borderId="0" xfId="0" applyNumberFormat="1" applyFont="1" applyBorder="1" applyAlignment="1" applyProtection="1">
      <alignment horizontal="right"/>
      <protection/>
    </xf>
    <xf numFmtId="174" fontId="8" fillId="0" borderId="0" xfId="0" applyNumberFormat="1" applyFont="1" applyAlignment="1" applyProtection="1">
      <alignment horizontal="right"/>
      <protection/>
    </xf>
    <xf numFmtId="10" fontId="8" fillId="0" borderId="11" xfId="59" applyNumberFormat="1" applyFont="1" applyBorder="1" applyAlignment="1" applyProtection="1">
      <alignment/>
      <protection locked="0"/>
    </xf>
    <xf numFmtId="164" fontId="8" fillId="0" borderId="0" xfId="0" applyNumberFormat="1" applyFont="1" applyBorder="1" applyAlignment="1" applyProtection="1">
      <alignment horizontal="right"/>
      <protection/>
    </xf>
    <xf numFmtId="164" fontId="8" fillId="0" borderId="12" xfId="0" applyNumberFormat="1" applyFont="1" applyBorder="1" applyAlignment="1" applyProtection="1">
      <alignment horizontal="right"/>
      <protection locked="0"/>
    </xf>
    <xf numFmtId="164" fontId="4"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alignment/>
      <protection/>
    </xf>
    <xf numFmtId="0" fontId="4" fillId="0" borderId="0" xfId="0" applyFont="1" applyAlignment="1" applyProtection="1">
      <alignment/>
      <protection/>
    </xf>
    <xf numFmtId="0" fontId="8" fillId="0" borderId="0" xfId="0" applyFont="1" applyAlignment="1" applyProtection="1">
      <alignment horizontal="left"/>
      <protection/>
    </xf>
    <xf numFmtId="3" fontId="4" fillId="0" borderId="11" xfId="0" applyNumberFormat="1" applyFont="1" applyBorder="1" applyAlignment="1" applyProtection="1">
      <alignment horizontal="right"/>
      <protection locked="0"/>
    </xf>
    <xf numFmtId="165" fontId="4" fillId="0" borderId="0" xfId="0" applyNumberFormat="1" applyFont="1" applyBorder="1" applyAlignment="1" applyProtection="1">
      <alignment horizontal="right"/>
      <protection/>
    </xf>
    <xf numFmtId="49" fontId="4" fillId="0" borderId="11" xfId="0" applyNumberFormat="1" applyFont="1" applyBorder="1" applyAlignment="1" applyProtection="1">
      <alignment horizontal="right"/>
      <protection locked="0"/>
    </xf>
    <xf numFmtId="49" fontId="4" fillId="0" borderId="11" xfId="0" applyNumberFormat="1" applyFont="1" applyBorder="1" applyAlignment="1" applyProtection="1">
      <alignment horizontal="left"/>
      <protection locked="0"/>
    </xf>
    <xf numFmtId="0" fontId="4" fillId="0" borderId="0" xfId="53" applyFont="1" applyBorder="1" applyAlignment="1" applyProtection="1">
      <alignment/>
      <protection/>
    </xf>
    <xf numFmtId="0" fontId="8" fillId="0" borderId="0" xfId="0" applyFont="1" applyFill="1" applyBorder="1" applyAlignment="1" applyProtection="1">
      <alignment horizontal="left"/>
      <protection/>
    </xf>
    <xf numFmtId="0" fontId="9" fillId="0" borderId="0" xfId="53" applyFont="1" applyBorder="1" applyAlignment="1" applyProtection="1">
      <alignment/>
      <protection/>
    </xf>
    <xf numFmtId="10" fontId="4" fillId="0" borderId="0" xfId="0" applyNumberFormat="1" applyFont="1" applyAlignment="1" applyProtection="1">
      <alignment horizontal="right"/>
      <protection/>
    </xf>
    <xf numFmtId="0" fontId="8" fillId="0" borderId="13" xfId="0" applyFont="1" applyFill="1" applyBorder="1" applyAlignment="1" applyProtection="1">
      <alignment horizontal="left" vertical="top"/>
      <protection locked="0"/>
    </xf>
    <xf numFmtId="0" fontId="8" fillId="0" borderId="14" xfId="0" applyFont="1" applyBorder="1" applyAlignment="1" applyProtection="1">
      <alignment horizontal="left" vertical="top"/>
      <protection locked="0"/>
    </xf>
    <xf numFmtId="0" fontId="8" fillId="0" borderId="15" xfId="0" applyFont="1" applyBorder="1" applyAlignment="1" applyProtection="1">
      <alignment horizontal="left" vertical="top"/>
      <protection locked="0"/>
    </xf>
    <xf numFmtId="0" fontId="8" fillId="0" borderId="0" xfId="0" applyFont="1" applyBorder="1" applyAlignment="1" applyProtection="1">
      <alignment vertical="top"/>
      <protection locked="0"/>
    </xf>
    <xf numFmtId="0" fontId="8" fillId="0" borderId="16"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17" xfId="0" applyFont="1" applyBorder="1" applyAlignment="1" applyProtection="1">
      <alignment horizontal="left" vertical="top"/>
      <protection locked="0"/>
    </xf>
    <xf numFmtId="0" fontId="8" fillId="0" borderId="0" xfId="0" applyFont="1" applyAlignment="1">
      <alignment/>
    </xf>
    <xf numFmtId="164" fontId="4" fillId="0" borderId="0" xfId="0" applyNumberFormat="1" applyFont="1" applyAlignment="1">
      <alignment/>
    </xf>
    <xf numFmtId="173" fontId="4" fillId="0" borderId="11" xfId="59" applyNumberFormat="1" applyFont="1" applyBorder="1" applyAlignment="1" applyProtection="1">
      <alignment/>
      <protection locked="0"/>
    </xf>
    <xf numFmtId="37" fontId="4" fillId="0" borderId="11" xfId="42" applyNumberFormat="1" applyFont="1" applyBorder="1" applyAlignment="1" applyProtection="1">
      <alignment/>
      <protection locked="0"/>
    </xf>
    <xf numFmtId="164" fontId="4" fillId="0" borderId="0" xfId="0" applyNumberFormat="1" applyFont="1" applyBorder="1" applyAlignment="1" applyProtection="1">
      <alignment vertical="top" wrapText="1"/>
      <protection/>
    </xf>
    <xf numFmtId="164" fontId="4" fillId="0" borderId="0" xfId="44" applyNumberFormat="1" applyFont="1" applyBorder="1" applyAlignment="1" applyProtection="1">
      <alignment vertical="top" wrapText="1"/>
      <protection/>
    </xf>
    <xf numFmtId="0" fontId="8" fillId="0" borderId="18" xfId="0" applyFont="1" applyBorder="1" applyAlignment="1" applyProtection="1">
      <alignment horizontal="left" vertical="top"/>
      <protection locked="0"/>
    </xf>
    <xf numFmtId="0" fontId="8" fillId="0" borderId="19" xfId="0" applyFont="1" applyBorder="1" applyAlignment="1" applyProtection="1">
      <alignment horizontal="left" vertical="top"/>
      <protection locked="0"/>
    </xf>
    <xf numFmtId="0" fontId="8" fillId="0" borderId="20" xfId="0" applyFont="1" applyBorder="1" applyAlignment="1" applyProtection="1">
      <alignment horizontal="left" vertical="top"/>
      <protection locked="0"/>
    </xf>
    <xf numFmtId="10" fontId="4" fillId="0" borderId="0" xfId="59" applyNumberFormat="1" applyFont="1" applyBorder="1" applyAlignment="1" applyProtection="1">
      <alignment vertical="top" wrapText="1"/>
      <protection/>
    </xf>
    <xf numFmtId="0" fontId="8" fillId="0" borderId="0" xfId="0" applyFont="1" applyBorder="1" applyAlignment="1">
      <alignment/>
    </xf>
    <xf numFmtId="0" fontId="4" fillId="0" borderId="0" xfId="0" applyFont="1" applyAlignment="1" applyProtection="1">
      <alignment horizontal="right"/>
      <protection/>
    </xf>
    <xf numFmtId="0" fontId="4" fillId="0" borderId="0" xfId="0" applyFont="1" applyAlignment="1" applyProtection="1">
      <alignment/>
      <protection/>
    </xf>
    <xf numFmtId="0" fontId="4" fillId="33" borderId="21" xfId="0" applyFont="1" applyFill="1" applyBorder="1" applyAlignment="1" applyProtection="1">
      <alignment horizontal="center"/>
      <protection/>
    </xf>
    <xf numFmtId="0" fontId="8" fillId="0" borderId="0" xfId="0" applyFont="1" applyFill="1" applyAlignment="1" applyProtection="1">
      <alignment/>
      <protection/>
    </xf>
    <xf numFmtId="0" fontId="8" fillId="0" borderId="0" xfId="0" applyFont="1" applyFill="1" applyAlignment="1" applyProtection="1">
      <alignment horizontal="right"/>
      <protection/>
    </xf>
    <xf numFmtId="0" fontId="8" fillId="0" borderId="0" xfId="0" applyFont="1" applyFill="1" applyAlignment="1" applyProtection="1">
      <alignment/>
      <protection/>
    </xf>
    <xf numFmtId="166" fontId="8" fillId="0" borderId="0" xfId="0" applyNumberFormat="1" applyFont="1" applyAlignment="1" applyProtection="1">
      <alignment/>
      <protection/>
    </xf>
    <xf numFmtId="0" fontId="5" fillId="0" borderId="0" xfId="0" applyFont="1" applyFill="1" applyBorder="1" applyAlignment="1" applyProtection="1">
      <alignment wrapText="1"/>
      <protection/>
    </xf>
    <xf numFmtId="0" fontId="5" fillId="0" borderId="0" xfId="0" applyFont="1" applyFill="1" applyAlignment="1" applyProtection="1">
      <alignment horizontal="right"/>
      <protection/>
    </xf>
    <xf numFmtId="0" fontId="8" fillId="0" borderId="0" xfId="0" applyFont="1" applyBorder="1" applyAlignment="1" applyProtection="1">
      <alignment/>
      <protection/>
    </xf>
    <xf numFmtId="3" fontId="6" fillId="0" borderId="11" xfId="0" applyNumberFormat="1" applyFont="1" applyFill="1" applyBorder="1" applyAlignment="1" applyProtection="1">
      <alignment horizontal="right"/>
      <protection locked="0"/>
    </xf>
    <xf numFmtId="0" fontId="8" fillId="0" borderId="0" xfId="0" applyFont="1" applyBorder="1" applyAlignment="1">
      <alignment/>
    </xf>
    <xf numFmtId="3" fontId="8" fillId="0" borderId="11" xfId="0" applyNumberFormat="1" applyFont="1" applyBorder="1" applyAlignment="1" applyProtection="1">
      <alignment horizontal="right"/>
      <protection locked="0"/>
    </xf>
    <xf numFmtId="37" fontId="6" fillId="0" borderId="0" xfId="0" applyNumberFormat="1" applyFont="1" applyFill="1" applyBorder="1" applyAlignment="1" applyProtection="1">
      <alignment/>
      <protection/>
    </xf>
    <xf numFmtId="0" fontId="6" fillId="0" borderId="0" xfId="0" applyFont="1" applyFill="1" applyBorder="1" applyAlignment="1" applyProtection="1">
      <alignment horizontal="center"/>
      <protection/>
    </xf>
    <xf numFmtId="5" fontId="8" fillId="0" borderId="0" xfId="0" applyNumberFormat="1" applyFont="1" applyBorder="1" applyAlignment="1" applyProtection="1">
      <alignment horizontal="right"/>
      <protection/>
    </xf>
    <xf numFmtId="37" fontId="8" fillId="0" borderId="0" xfId="0" applyNumberFormat="1" applyFont="1" applyBorder="1" applyAlignment="1" applyProtection="1">
      <alignment horizontal="right"/>
      <protection/>
    </xf>
    <xf numFmtId="175" fontId="8" fillId="0" borderId="0" xfId="0" applyNumberFormat="1" applyFont="1" applyBorder="1" applyAlignment="1" applyProtection="1">
      <alignment horizontal="right"/>
      <protection/>
    </xf>
    <xf numFmtId="0" fontId="5" fillId="0" borderId="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4" fontId="8" fillId="0" borderId="0" xfId="0" applyNumberFormat="1" applyFont="1" applyFill="1" applyBorder="1" applyAlignment="1" applyProtection="1">
      <alignment/>
      <protection/>
    </xf>
    <xf numFmtId="37" fontId="8" fillId="0" borderId="0" xfId="0" applyNumberFormat="1" applyFont="1" applyFill="1" applyBorder="1" applyAlignment="1" applyProtection="1">
      <alignment horizontal="right"/>
      <protection/>
    </xf>
    <xf numFmtId="164" fontId="8" fillId="0" borderId="22" xfId="0" applyNumberFormat="1" applyFont="1" applyFill="1" applyBorder="1" applyAlignment="1" applyProtection="1">
      <alignment horizontal="right"/>
      <protection/>
    </xf>
    <xf numFmtId="164" fontId="8" fillId="0" borderId="23" xfId="0" applyNumberFormat="1" applyFont="1" applyFill="1" applyBorder="1" applyAlignment="1" applyProtection="1">
      <alignment horizontal="right"/>
      <protection/>
    </xf>
    <xf numFmtId="10" fontId="8" fillId="0" borderId="11" xfId="0" applyNumberFormat="1" applyFont="1" applyFill="1" applyBorder="1" applyAlignment="1" applyProtection="1">
      <alignment horizontal="right"/>
      <protection locked="0"/>
    </xf>
    <xf numFmtId="0" fontId="8" fillId="0" borderId="22" xfId="0" applyFont="1" applyFill="1" applyBorder="1" applyAlignment="1" applyProtection="1">
      <alignment horizontal="right"/>
      <protection/>
    </xf>
    <xf numFmtId="169" fontId="8" fillId="0" borderId="0" xfId="0" applyNumberFormat="1" applyFont="1" applyFill="1" applyBorder="1" applyAlignment="1" applyProtection="1">
      <alignment horizontal="right"/>
      <protection/>
    </xf>
    <xf numFmtId="164" fontId="8" fillId="0" borderId="24" xfId="0" applyNumberFormat="1" applyFont="1" applyFill="1" applyBorder="1" applyAlignment="1" applyProtection="1">
      <alignment horizontal="right"/>
      <protection/>
    </xf>
    <xf numFmtId="169" fontId="8" fillId="0" borderId="10" xfId="0" applyNumberFormat="1" applyFont="1" applyFill="1" applyBorder="1" applyAlignment="1" applyProtection="1">
      <alignment horizontal="right"/>
      <protection/>
    </xf>
    <xf numFmtId="0" fontId="10" fillId="0" borderId="0" xfId="0" applyFont="1" applyAlignment="1" applyProtection="1">
      <alignment horizontal="center"/>
      <protection/>
    </xf>
    <xf numFmtId="0" fontId="8" fillId="0" borderId="0" xfId="0" applyFont="1" applyAlignment="1" applyProtection="1">
      <alignment horizontal="center"/>
      <protection/>
    </xf>
    <xf numFmtId="168" fontId="8" fillId="0" borderId="0" xfId="0" applyNumberFormat="1" applyFont="1" applyBorder="1" applyAlignment="1" applyProtection="1">
      <alignment horizontal="right"/>
      <protection/>
    </xf>
    <xf numFmtId="7" fontId="8" fillId="0" borderId="0" xfId="0" applyNumberFormat="1" applyFont="1" applyFill="1" applyBorder="1" applyAlignment="1" applyProtection="1">
      <alignment horizontal="right"/>
      <protection/>
    </xf>
    <xf numFmtId="5" fontId="8" fillId="0" borderId="0" xfId="0" applyNumberFormat="1" applyFont="1" applyFill="1" applyBorder="1" applyAlignment="1" applyProtection="1">
      <alignment horizontal="right"/>
      <protection/>
    </xf>
    <xf numFmtId="0" fontId="8" fillId="0" borderId="0" xfId="0" applyFont="1" applyAlignment="1" applyProtection="1">
      <alignment vertical="top"/>
      <protection locked="0"/>
    </xf>
    <xf numFmtId="0" fontId="8" fillId="0" borderId="25" xfId="0" applyFont="1" applyBorder="1" applyAlignment="1" applyProtection="1">
      <alignment vertical="top"/>
      <protection locked="0"/>
    </xf>
    <xf numFmtId="0" fontId="0" fillId="0" borderId="0" xfId="0" applyFont="1" applyAlignment="1" applyProtection="1">
      <alignment vertical="top"/>
      <protection/>
    </xf>
    <xf numFmtId="0" fontId="0" fillId="0" borderId="0" xfId="0" applyFont="1" applyBorder="1" applyAlignment="1">
      <alignment/>
    </xf>
    <xf numFmtId="0" fontId="4" fillId="33" borderId="26" xfId="0" applyFont="1" applyFill="1" applyBorder="1" applyAlignment="1" applyProtection="1">
      <alignment/>
      <protection/>
    </xf>
    <xf numFmtId="0" fontId="4" fillId="33" borderId="21" xfId="0" applyFont="1" applyFill="1" applyBorder="1" applyAlignment="1" applyProtection="1">
      <alignmen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164" fontId="8" fillId="0" borderId="10" xfId="0" applyNumberFormat="1" applyFont="1" applyFill="1" applyBorder="1" applyAlignment="1" applyProtection="1">
      <alignment horizontal="right"/>
      <protection/>
    </xf>
    <xf numFmtId="0" fontId="8" fillId="0" borderId="14" xfId="0" applyFont="1" applyFill="1" applyBorder="1" applyAlignment="1" applyProtection="1">
      <alignment horizontal="left" vertical="top"/>
      <protection locked="0"/>
    </xf>
    <xf numFmtId="165" fontId="8" fillId="0" borderId="11" xfId="0" applyNumberFormat="1" applyFont="1" applyBorder="1" applyAlignment="1" applyProtection="1">
      <alignment horizontal="right"/>
      <protection locked="0"/>
    </xf>
    <xf numFmtId="0" fontId="8" fillId="0" borderId="0" xfId="0" applyFont="1" applyAlignment="1" applyProtection="1">
      <alignment vertical="top"/>
      <protection/>
    </xf>
    <xf numFmtId="0" fontId="5" fillId="0" borderId="0" xfId="0" applyFont="1" applyFill="1" applyBorder="1" applyAlignment="1" applyProtection="1">
      <alignment horizontal="center" wrapText="1"/>
      <protection/>
    </xf>
    <xf numFmtId="49" fontId="6" fillId="0" borderId="11" xfId="0" applyNumberFormat="1" applyFont="1" applyFill="1" applyBorder="1" applyAlignment="1" applyProtection="1">
      <alignment horizontal="center"/>
      <protection locked="0"/>
    </xf>
    <xf numFmtId="0" fontId="6" fillId="0" borderId="11" xfId="0" applyFont="1" applyFill="1" applyBorder="1" applyAlignment="1" applyProtection="1">
      <alignment horizontal="center"/>
      <protection locked="0"/>
    </xf>
    <xf numFmtId="3" fontId="8" fillId="0" borderId="12" xfId="0" applyNumberFormat="1" applyFont="1" applyBorder="1" applyAlignment="1" applyProtection="1">
      <alignment horizontal="right"/>
      <protection locked="0"/>
    </xf>
    <xf numFmtId="174" fontId="8" fillId="0" borderId="27" xfId="0" applyNumberFormat="1" applyFont="1" applyBorder="1" applyAlignment="1" applyProtection="1">
      <alignment horizontal="right"/>
      <protection/>
    </xf>
    <xf numFmtId="0" fontId="8" fillId="0" borderId="0" xfId="0" applyFont="1" applyAlignment="1" applyProtection="1">
      <alignment/>
      <protection locked="0"/>
    </xf>
    <xf numFmtId="0" fontId="8" fillId="0" borderId="0" xfId="0" applyFont="1" applyAlignment="1">
      <alignment horizontal="right"/>
    </xf>
    <xf numFmtId="169" fontId="4" fillId="0" borderId="11" xfId="59" applyNumberFormat="1" applyFont="1" applyBorder="1" applyAlignment="1" applyProtection="1">
      <alignment/>
      <protection locked="0"/>
    </xf>
    <xf numFmtId="0" fontId="8" fillId="0" borderId="10" xfId="0" applyFont="1" applyFill="1" applyBorder="1" applyAlignment="1" applyProtection="1">
      <alignment horizontal="right"/>
      <protection/>
    </xf>
    <xf numFmtId="0" fontId="8" fillId="0" borderId="0" xfId="0" applyFont="1" applyBorder="1" applyAlignment="1">
      <alignment horizontal="right"/>
    </xf>
    <xf numFmtId="3" fontId="4" fillId="0" borderId="0" xfId="42" applyNumberFormat="1" applyFont="1" applyBorder="1" applyAlignment="1" applyProtection="1">
      <alignment horizontal="right"/>
      <protection/>
    </xf>
    <xf numFmtId="3" fontId="4" fillId="0" borderId="28" xfId="0" applyNumberFormat="1" applyFont="1" applyBorder="1" applyAlignment="1">
      <alignment/>
    </xf>
    <xf numFmtId="0" fontId="6" fillId="0" borderId="19" xfId="0" applyFont="1" applyFill="1" applyBorder="1" applyAlignment="1" applyProtection="1">
      <alignment horizontal="right"/>
      <protection/>
    </xf>
    <xf numFmtId="164" fontId="8" fillId="0" borderId="29" xfId="0" applyNumberFormat="1" applyFont="1" applyFill="1" applyBorder="1" applyAlignment="1" applyProtection="1">
      <alignment horizontal="right"/>
      <protection locked="0"/>
    </xf>
    <xf numFmtId="164" fontId="8" fillId="0" borderId="30" xfId="0" applyNumberFormat="1" applyFont="1" applyFill="1" applyBorder="1" applyAlignment="1" applyProtection="1">
      <alignment horizontal="right"/>
      <protection locked="0"/>
    </xf>
    <xf numFmtId="164" fontId="8" fillId="0" borderId="31" xfId="0" applyNumberFormat="1" applyFont="1" applyFill="1" applyBorder="1" applyAlignment="1" applyProtection="1">
      <alignment horizontal="right"/>
      <protection/>
    </xf>
    <xf numFmtId="0" fontId="8" fillId="0" borderId="22" xfId="0" applyFont="1" applyBorder="1" applyAlignment="1" applyProtection="1">
      <alignment/>
      <protection/>
    </xf>
    <xf numFmtId="0" fontId="8" fillId="0" borderId="0" xfId="0" applyFont="1" applyFill="1" applyBorder="1" applyAlignment="1" applyProtection="1">
      <alignment/>
      <protection/>
    </xf>
    <xf numFmtId="174" fontId="8" fillId="0" borderId="0" xfId="0" applyNumberFormat="1" applyFont="1" applyFill="1" applyBorder="1" applyAlignment="1" applyProtection="1">
      <alignment horizontal="right"/>
      <protection/>
    </xf>
    <xf numFmtId="174" fontId="8" fillId="0" borderId="10" xfId="0" applyNumberFormat="1" applyFont="1" applyFill="1" applyBorder="1" applyAlignment="1" applyProtection="1">
      <alignment horizontal="right"/>
      <protection/>
    </xf>
    <xf numFmtId="178" fontId="4" fillId="0" borderId="0" xfId="0" applyNumberFormat="1" applyFont="1" applyAlignment="1">
      <alignment/>
    </xf>
    <xf numFmtId="4" fontId="4" fillId="0" borderId="0" xfId="0" applyNumberFormat="1" applyFont="1" applyAlignment="1">
      <alignment/>
    </xf>
    <xf numFmtId="10" fontId="8" fillId="0" borderId="32" xfId="59" applyNumberFormat="1" applyFont="1" applyFill="1" applyBorder="1" applyAlignment="1" applyProtection="1">
      <alignment/>
      <protection locked="0"/>
    </xf>
    <xf numFmtId="166" fontId="8" fillId="0" borderId="32" xfId="0" applyNumberFormat="1" applyFont="1" applyFill="1" applyBorder="1" applyAlignment="1" applyProtection="1">
      <alignment/>
      <protection locked="0"/>
    </xf>
    <xf numFmtId="178" fontId="4" fillId="0" borderId="11" xfId="0" applyNumberFormat="1" applyFont="1" applyBorder="1" applyAlignment="1" applyProtection="1">
      <alignment horizontal="right"/>
      <protection locked="0"/>
    </xf>
    <xf numFmtId="179" fontId="0" fillId="0" borderId="0" xfId="44" applyNumberFormat="1" applyFont="1" applyAlignment="1">
      <alignment/>
    </xf>
    <xf numFmtId="0" fontId="2" fillId="0" borderId="0" xfId="0" applyFont="1" applyAlignment="1">
      <alignment/>
    </xf>
    <xf numFmtId="10" fontId="0" fillId="0" borderId="0" xfId="59" applyNumberFormat="1" applyFont="1" applyAlignment="1">
      <alignment/>
    </xf>
    <xf numFmtId="173" fontId="0" fillId="0" borderId="0" xfId="59" applyNumberFormat="1" applyFont="1" applyAlignment="1">
      <alignment/>
    </xf>
    <xf numFmtId="184" fontId="0" fillId="0" borderId="0" xfId="42" applyNumberFormat="1" applyFont="1" applyAlignment="1">
      <alignment/>
    </xf>
    <xf numFmtId="10" fontId="0" fillId="0" borderId="0" xfId="0" applyNumberFormat="1" applyAlignment="1">
      <alignment/>
    </xf>
    <xf numFmtId="185" fontId="0" fillId="0" borderId="0" xfId="59" applyNumberFormat="1" applyFont="1" applyAlignment="1">
      <alignment/>
    </xf>
    <xf numFmtId="189" fontId="0" fillId="0" borderId="0" xfId="42" applyNumberFormat="1" applyFont="1" applyAlignment="1">
      <alignment/>
    </xf>
    <xf numFmtId="189" fontId="0" fillId="0" borderId="10" xfId="42" applyNumberFormat="1" applyFont="1" applyBorder="1" applyAlignment="1">
      <alignment/>
    </xf>
    <xf numFmtId="0" fontId="2" fillId="0" borderId="0" xfId="0" applyFont="1" applyAlignment="1">
      <alignment horizontal="right"/>
    </xf>
    <xf numFmtId="10" fontId="2" fillId="0" borderId="0" xfId="59" applyNumberFormat="1" applyFont="1" applyAlignment="1">
      <alignment/>
    </xf>
    <xf numFmtId="0" fontId="2" fillId="0" borderId="0" xfId="0" applyFont="1" applyAlignment="1">
      <alignment horizontal="right" wrapText="1"/>
    </xf>
    <xf numFmtId="179" fontId="0" fillId="0" borderId="10" xfId="44" applyNumberFormat="1" applyFont="1" applyBorder="1" applyAlignment="1">
      <alignment/>
    </xf>
    <xf numFmtId="179" fontId="2" fillId="0" borderId="0" xfId="0" applyNumberFormat="1" applyFont="1" applyAlignment="1">
      <alignment/>
    </xf>
    <xf numFmtId="0" fontId="2" fillId="0" borderId="0" xfId="44" applyNumberFormat="1" applyFont="1" applyAlignment="1">
      <alignment/>
    </xf>
    <xf numFmtId="179" fontId="2" fillId="0" borderId="0" xfId="44" applyNumberFormat="1" applyFont="1" applyAlignment="1">
      <alignment/>
    </xf>
    <xf numFmtId="179" fontId="2" fillId="0" borderId="10" xfId="0" applyNumberFormat="1" applyFont="1" applyBorder="1" applyAlignment="1">
      <alignment/>
    </xf>
    <xf numFmtId="0" fontId="0" fillId="0" borderId="0" xfId="0" applyFill="1" applyAlignment="1" applyProtection="1">
      <alignment/>
      <protection/>
    </xf>
    <xf numFmtId="0" fontId="2" fillId="0" borderId="0" xfId="0" applyFont="1" applyAlignment="1">
      <alignment horizontal="center"/>
    </xf>
    <xf numFmtId="179" fontId="0" fillId="0" borderId="0" xfId="0" applyNumberFormat="1" applyFont="1" applyAlignment="1">
      <alignment/>
    </xf>
    <xf numFmtId="179" fontId="0" fillId="0" borderId="0" xfId="44" applyNumberFormat="1" applyFont="1" applyFill="1" applyAlignment="1" applyProtection="1">
      <alignment/>
      <protection/>
    </xf>
    <xf numFmtId="166" fontId="8" fillId="0" borderId="11" xfId="0" applyNumberFormat="1" applyFont="1" applyBorder="1" applyAlignment="1" applyProtection="1">
      <alignment horizontal="center"/>
      <protection locked="0"/>
    </xf>
    <xf numFmtId="5" fontId="8" fillId="0" borderId="16" xfId="0" applyNumberFormat="1" applyFont="1" applyBorder="1" applyAlignment="1" applyProtection="1">
      <alignment horizontal="right"/>
      <protection/>
    </xf>
    <xf numFmtId="7" fontId="8" fillId="0" borderId="11" xfId="44" applyNumberFormat="1" applyFont="1" applyBorder="1" applyAlignment="1" applyProtection="1">
      <alignment/>
      <protection locked="0"/>
    </xf>
    <xf numFmtId="3" fontId="8" fillId="0" borderId="11" xfId="0" applyNumberFormat="1" applyFont="1" applyBorder="1" applyAlignment="1" applyProtection="1">
      <alignment horizontal="center"/>
      <protection locked="0"/>
    </xf>
    <xf numFmtId="171" fontId="8" fillId="0" borderId="0" xfId="44" applyNumberFormat="1" applyFont="1" applyAlignment="1">
      <alignment/>
    </xf>
    <xf numFmtId="0" fontId="5" fillId="0" borderId="0" xfId="0" applyFont="1" applyFill="1" applyAlignment="1" applyProtection="1" quotePrefix="1">
      <alignment horizontal="right"/>
      <protection/>
    </xf>
    <xf numFmtId="0" fontId="8" fillId="0" borderId="0" xfId="0" applyFont="1" applyAlignment="1" applyProtection="1" quotePrefix="1">
      <alignment horizontal="right"/>
      <protection/>
    </xf>
    <xf numFmtId="185" fontId="0" fillId="0" borderId="11" xfId="59" applyNumberFormat="1" applyFont="1" applyFill="1" applyBorder="1" applyAlignment="1" applyProtection="1">
      <alignment/>
      <protection locked="0"/>
    </xf>
    <xf numFmtId="0" fontId="0" fillId="0" borderId="11" xfId="0" applyFill="1" applyBorder="1" applyAlignment="1" applyProtection="1">
      <alignment/>
      <protection locked="0"/>
    </xf>
    <xf numFmtId="0" fontId="0" fillId="0" borderId="11" xfId="0" applyFill="1" applyBorder="1" applyAlignment="1" applyProtection="1">
      <alignment horizontal="center"/>
      <protection locked="0"/>
    </xf>
    <xf numFmtId="179" fontId="0" fillId="0" borderId="11" xfId="44" applyNumberFormat="1" applyFont="1" applyFill="1" applyBorder="1" applyAlignment="1" applyProtection="1">
      <alignment/>
      <protection locked="0"/>
    </xf>
    <xf numFmtId="10" fontId="0" fillId="0" borderId="11" xfId="59" applyNumberFormat="1" applyFont="1" applyFill="1" applyBorder="1" applyAlignment="1" applyProtection="1">
      <alignment/>
      <protection locked="0"/>
    </xf>
    <xf numFmtId="10" fontId="0" fillId="0" borderId="33" xfId="59" applyNumberFormat="1" applyFont="1" applyFill="1" applyBorder="1" applyAlignment="1" applyProtection="1">
      <alignment/>
      <protection locked="0"/>
    </xf>
    <xf numFmtId="0" fontId="0" fillId="0" borderId="34" xfId="0" applyFill="1" applyBorder="1" applyAlignment="1" applyProtection="1">
      <alignment/>
      <protection locked="0"/>
    </xf>
    <xf numFmtId="0" fontId="0" fillId="0" borderId="28" xfId="0" applyBorder="1" applyAlignment="1">
      <alignment/>
    </xf>
    <xf numFmtId="0" fontId="0" fillId="0" borderId="35" xfId="0" applyBorder="1" applyAlignment="1">
      <alignment/>
    </xf>
    <xf numFmtId="0" fontId="0" fillId="0" borderId="28" xfId="0" applyFill="1" applyBorder="1" applyAlignment="1" applyProtection="1">
      <alignment/>
      <protection locked="0"/>
    </xf>
    <xf numFmtId="0" fontId="0" fillId="0" borderId="35" xfId="0" applyFill="1" applyBorder="1" applyAlignment="1" applyProtection="1">
      <alignment/>
      <protection locked="0"/>
    </xf>
    <xf numFmtId="0" fontId="8" fillId="0" borderId="0" xfId="0" applyFont="1" applyBorder="1" applyAlignment="1" applyProtection="1">
      <alignment/>
      <protection/>
    </xf>
    <xf numFmtId="0" fontId="4" fillId="0" borderId="0" xfId="0" applyFont="1" applyAlignment="1" applyProtection="1">
      <alignment horizontal="center"/>
      <protection/>
    </xf>
    <xf numFmtId="0" fontId="4" fillId="0" borderId="0" xfId="0" applyFont="1" applyAlignment="1" applyProtection="1" quotePrefix="1">
      <alignment horizontal="right"/>
      <protection/>
    </xf>
    <xf numFmtId="49" fontId="6" fillId="0" borderId="0" xfId="0" applyNumberFormat="1" applyFont="1" applyFill="1" applyBorder="1" applyAlignment="1" applyProtection="1">
      <alignment horizontal="left" wrapText="1"/>
      <protection/>
    </xf>
    <xf numFmtId="165" fontId="8" fillId="0" borderId="0" xfId="0" applyNumberFormat="1" applyFont="1" applyBorder="1" applyAlignment="1" applyProtection="1">
      <alignment horizontal="right"/>
      <protection/>
    </xf>
    <xf numFmtId="0" fontId="6" fillId="0" borderId="0" xfId="0" applyFont="1" applyFill="1" applyBorder="1" applyAlignment="1" applyProtection="1">
      <alignment/>
      <protection/>
    </xf>
    <xf numFmtId="37" fontId="8" fillId="0" borderId="36" xfId="0" applyNumberFormat="1" applyFont="1" applyFill="1" applyBorder="1" applyAlignment="1" applyProtection="1">
      <alignment horizontal="right"/>
      <protection/>
    </xf>
    <xf numFmtId="37" fontId="8" fillId="0" borderId="0" xfId="0" applyNumberFormat="1" applyFont="1" applyFill="1" applyBorder="1" applyAlignment="1" applyProtection="1">
      <alignment horizontal="right"/>
      <protection/>
    </xf>
    <xf numFmtId="4" fontId="8" fillId="0" borderId="37" xfId="0" applyNumberFormat="1" applyFont="1" applyFill="1" applyBorder="1" applyAlignment="1" applyProtection="1">
      <alignment horizontal="right"/>
      <protection/>
    </xf>
    <xf numFmtId="0" fontId="8" fillId="0" borderId="10" xfId="0" applyFont="1" applyBorder="1" applyAlignment="1">
      <alignment/>
    </xf>
    <xf numFmtId="0" fontId="8" fillId="0" borderId="36" xfId="0" applyFont="1" applyBorder="1" applyAlignment="1">
      <alignment/>
    </xf>
    <xf numFmtId="0" fontId="8" fillId="0" borderId="0" xfId="0" applyFont="1" applyBorder="1" applyAlignment="1">
      <alignment/>
    </xf>
    <xf numFmtId="4" fontId="8" fillId="0" borderId="36" xfId="0" applyNumberFormat="1" applyFont="1" applyFill="1" applyBorder="1" applyAlignment="1" applyProtection="1">
      <alignment horizontal="right"/>
      <protection/>
    </xf>
    <xf numFmtId="0" fontId="4" fillId="0" borderId="0" xfId="0" applyFont="1" applyBorder="1" applyAlignment="1">
      <alignment horizontal="right"/>
    </xf>
    <xf numFmtId="0" fontId="8" fillId="0" borderId="0" xfId="0" applyFont="1" applyAlignment="1">
      <alignment/>
    </xf>
    <xf numFmtId="0" fontId="8" fillId="0" borderId="0" xfId="0" applyFont="1" applyAlignment="1" applyProtection="1">
      <alignment horizontal="right"/>
      <protection/>
    </xf>
    <xf numFmtId="0" fontId="8" fillId="0" borderId="0" xfId="0" applyFont="1" applyAlignment="1">
      <alignment horizontal="right"/>
    </xf>
    <xf numFmtId="37" fontId="8" fillId="0" borderId="37" xfId="0" applyNumberFormat="1" applyFont="1" applyFill="1" applyBorder="1" applyAlignment="1" applyProtection="1">
      <alignment horizontal="right"/>
      <protection/>
    </xf>
    <xf numFmtId="37" fontId="6" fillId="0" borderId="36" xfId="0" applyNumberFormat="1" applyFont="1" applyFill="1" applyBorder="1" applyAlignment="1" applyProtection="1">
      <alignment horizontal="right"/>
      <protection/>
    </xf>
    <xf numFmtId="0" fontId="8" fillId="0" borderId="17" xfId="0" applyFont="1" applyBorder="1" applyAlignment="1">
      <alignment/>
    </xf>
    <xf numFmtId="0" fontId="6" fillId="0" borderId="0" xfId="0" applyFont="1" applyFill="1" applyBorder="1" applyAlignment="1" applyProtection="1">
      <alignment horizontal="right"/>
      <protection/>
    </xf>
    <xf numFmtId="0" fontId="8" fillId="0" borderId="17" xfId="0" applyFont="1" applyBorder="1" applyAlignment="1">
      <alignment horizontal="right"/>
    </xf>
    <xf numFmtId="0" fontId="8" fillId="0" borderId="0" xfId="0" applyFont="1" applyBorder="1" applyAlignment="1">
      <alignment horizontal="right"/>
    </xf>
    <xf numFmtId="0" fontId="4" fillId="0" borderId="38" xfId="0" applyFont="1" applyFill="1" applyBorder="1" applyAlignment="1" applyProtection="1">
      <alignment horizontal="center"/>
      <protection/>
    </xf>
    <xf numFmtId="0" fontId="8" fillId="0" borderId="39" xfId="0" applyFont="1" applyBorder="1" applyAlignment="1">
      <alignment horizontal="center"/>
    </xf>
    <xf numFmtId="0" fontId="8" fillId="0" borderId="40" xfId="0" applyFont="1" applyBorder="1" applyAlignment="1">
      <alignment horizontal="center"/>
    </xf>
    <xf numFmtId="0" fontId="4" fillId="0" borderId="36" xfId="0" applyFont="1" applyBorder="1" applyAlignment="1">
      <alignment horizontal="right"/>
    </xf>
    <xf numFmtId="191" fontId="6" fillId="0" borderId="34" xfId="0" applyNumberFormat="1" applyFont="1" applyFill="1" applyBorder="1" applyAlignment="1" applyProtection="1">
      <alignment horizontal="center"/>
      <protection locked="0"/>
    </xf>
    <xf numFmtId="191" fontId="8" fillId="0" borderId="35" xfId="0" applyNumberFormat="1" applyFont="1" applyBorder="1" applyAlignment="1" applyProtection="1">
      <alignment horizontal="center"/>
      <protection locked="0"/>
    </xf>
    <xf numFmtId="0" fontId="7" fillId="0" borderId="0" xfId="0" applyFont="1" applyAlignment="1" applyProtection="1">
      <alignment horizontal="center"/>
      <protection/>
    </xf>
    <xf numFmtId="0" fontId="11" fillId="0" borderId="0" xfId="0" applyFont="1" applyAlignment="1">
      <alignment horizontal="center"/>
    </xf>
    <xf numFmtId="0" fontId="4" fillId="0" borderId="0" xfId="0" applyFont="1" applyAlignment="1" applyProtection="1">
      <alignment/>
      <protection/>
    </xf>
    <xf numFmtId="0" fontId="8" fillId="0" borderId="0" xfId="0" applyFont="1" applyAlignment="1" applyProtection="1">
      <alignment/>
      <protection/>
    </xf>
    <xf numFmtId="0" fontId="9" fillId="0" borderId="0" xfId="53" applyFont="1" applyAlignment="1" applyProtection="1">
      <alignment/>
      <protection/>
    </xf>
    <xf numFmtId="0" fontId="1" fillId="0" borderId="0" xfId="53" applyAlignment="1" applyProtection="1">
      <alignment/>
      <protection/>
    </xf>
    <xf numFmtId="49" fontId="4" fillId="0" borderId="34" xfId="0" applyNumberFormat="1" applyFont="1" applyBorder="1" applyAlignment="1" applyProtection="1">
      <alignment/>
      <protection locked="0"/>
    </xf>
    <xf numFmtId="0" fontId="8" fillId="0" borderId="35" xfId="0" applyFont="1" applyBorder="1" applyAlignment="1" applyProtection="1">
      <alignment/>
      <protection locked="0"/>
    </xf>
    <xf numFmtId="49" fontId="4" fillId="0" borderId="34" xfId="0" applyNumberFormat="1" applyFont="1" applyFill="1" applyBorder="1" applyAlignment="1" applyProtection="1">
      <alignment horizontal="left"/>
      <protection locked="0"/>
    </xf>
    <xf numFmtId="0" fontId="8" fillId="0" borderId="34" xfId="0" applyFont="1" applyBorder="1" applyAlignment="1" applyProtection="1">
      <alignment/>
      <protection locked="0"/>
    </xf>
    <xf numFmtId="0" fontId="8" fillId="0" borderId="28" xfId="0" applyFont="1" applyBorder="1" applyAlignment="1" applyProtection="1">
      <alignment/>
      <protection locked="0"/>
    </xf>
    <xf numFmtId="0" fontId="8" fillId="0" borderId="0" xfId="0" applyFont="1" applyFill="1" applyBorder="1" applyAlignment="1" applyProtection="1">
      <alignment/>
      <protection/>
    </xf>
    <xf numFmtId="0" fontId="8" fillId="0" borderId="17" xfId="0" applyFont="1" applyFill="1" applyBorder="1" applyAlignment="1" applyProtection="1">
      <alignment/>
      <protection/>
    </xf>
    <xf numFmtId="0" fontId="5" fillId="33" borderId="26" xfId="0" applyFont="1" applyFill="1" applyBorder="1" applyAlignment="1" applyProtection="1">
      <alignment horizontal="center"/>
      <protection/>
    </xf>
    <xf numFmtId="0" fontId="5" fillId="33" borderId="21" xfId="0" applyFont="1" applyFill="1" applyBorder="1" applyAlignment="1" applyProtection="1">
      <alignment horizontal="center"/>
      <protection/>
    </xf>
    <xf numFmtId="0" fontId="8" fillId="33" borderId="21" xfId="0" applyFont="1" applyFill="1" applyBorder="1" applyAlignment="1" applyProtection="1">
      <alignment horizontal="center"/>
      <protection/>
    </xf>
    <xf numFmtId="0" fontId="8" fillId="33" borderId="41" xfId="0" applyFont="1" applyFill="1" applyBorder="1" applyAlignment="1" applyProtection="1">
      <alignment horizontal="center"/>
      <protection/>
    </xf>
    <xf numFmtId="0" fontId="4" fillId="0" borderId="0" xfId="53" applyNumberFormat="1" applyFont="1" applyBorder="1" applyAlignment="1" applyProtection="1">
      <alignment horizontal="center"/>
      <protection/>
    </xf>
    <xf numFmtId="0" fontId="4" fillId="0" borderId="0" xfId="0" applyNumberFormat="1" applyFont="1" applyBorder="1" applyAlignment="1" applyProtection="1">
      <alignment horizontal="center"/>
      <protection/>
    </xf>
    <xf numFmtId="0" fontId="8" fillId="0" borderId="0" xfId="0" applyFont="1" applyBorder="1" applyAlignment="1" applyProtection="1">
      <alignment horizontal="center"/>
      <protection/>
    </xf>
    <xf numFmtId="0" fontId="4" fillId="33" borderId="21" xfId="0" applyFont="1" applyFill="1" applyBorder="1" applyAlignment="1" applyProtection="1">
      <alignment horizontal="center"/>
      <protection/>
    </xf>
    <xf numFmtId="0" fontId="4" fillId="33" borderId="41" xfId="0" applyFont="1" applyFill="1" applyBorder="1" applyAlignment="1" applyProtection="1">
      <alignment horizontal="center"/>
      <protection/>
    </xf>
    <xf numFmtId="0" fontId="8" fillId="0" borderId="28" xfId="0" applyFont="1" applyBorder="1" applyAlignment="1" applyProtection="1">
      <alignment/>
      <protection/>
    </xf>
    <xf numFmtId="0" fontId="8" fillId="0" borderId="35" xfId="0" applyFont="1" applyBorder="1" applyAlignment="1" applyProtection="1">
      <alignment/>
      <protection/>
    </xf>
    <xf numFmtId="0" fontId="8" fillId="0" borderId="42" xfId="0" applyFont="1" applyBorder="1" applyAlignment="1" applyProtection="1">
      <alignment vertical="top" wrapText="1"/>
      <protection/>
    </xf>
    <xf numFmtId="0" fontId="8" fillId="0" borderId="43" xfId="0" applyFont="1" applyBorder="1" applyAlignment="1" applyProtection="1">
      <alignment vertical="top" wrapText="1"/>
      <protection/>
    </xf>
    <xf numFmtId="0" fontId="8" fillId="0" borderId="44" xfId="0" applyFont="1" applyBorder="1" applyAlignment="1" applyProtection="1">
      <alignment vertical="top" wrapText="1"/>
      <protection/>
    </xf>
    <xf numFmtId="0" fontId="8" fillId="0" borderId="45" xfId="0" applyFont="1" applyBorder="1" applyAlignment="1" applyProtection="1">
      <alignment vertical="top" wrapText="1"/>
      <protection/>
    </xf>
    <xf numFmtId="0" fontId="8" fillId="0" borderId="0" xfId="0" applyFont="1" applyBorder="1" applyAlignment="1" applyProtection="1">
      <alignment vertical="top" wrapText="1"/>
      <protection/>
    </xf>
    <xf numFmtId="0" fontId="8" fillId="0" borderId="46" xfId="0" applyFont="1" applyBorder="1" applyAlignment="1" applyProtection="1">
      <alignment vertical="top" wrapText="1"/>
      <protection/>
    </xf>
    <xf numFmtId="0" fontId="8" fillId="0" borderId="47" xfId="0" applyFont="1" applyBorder="1" applyAlignment="1" applyProtection="1">
      <alignment vertical="top" wrapText="1"/>
      <protection/>
    </xf>
    <xf numFmtId="0" fontId="8" fillId="0" borderId="25" xfId="0" applyFont="1" applyBorder="1" applyAlignment="1" applyProtection="1">
      <alignment vertical="top" wrapText="1"/>
      <protection/>
    </xf>
    <xf numFmtId="0" fontId="8" fillId="0" borderId="48" xfId="0" applyFont="1" applyBorder="1" applyAlignment="1" applyProtection="1">
      <alignment vertical="top" wrapText="1"/>
      <protection/>
    </xf>
    <xf numFmtId="0" fontId="5" fillId="33" borderId="41" xfId="0" applyFont="1" applyFill="1" applyBorder="1" applyAlignment="1" applyProtection="1">
      <alignment horizontal="center"/>
      <protection/>
    </xf>
    <xf numFmtId="0" fontId="5" fillId="0" borderId="38" xfId="0" applyFont="1" applyFill="1" applyBorder="1" applyAlignment="1" applyProtection="1">
      <alignment horizontal="center"/>
      <protection/>
    </xf>
    <xf numFmtId="0" fontId="8" fillId="0" borderId="17" xfId="0" applyFont="1" applyBorder="1" applyAlignment="1" applyProtection="1">
      <alignment/>
      <protection/>
    </xf>
    <xf numFmtId="0" fontId="4" fillId="0" borderId="34" xfId="53" applyFont="1" applyBorder="1" applyAlignment="1" applyProtection="1">
      <alignment/>
      <protection locked="0"/>
    </xf>
    <xf numFmtId="0" fontId="8" fillId="0" borderId="16" xfId="0" applyFont="1" applyBorder="1" applyAlignment="1" applyProtection="1">
      <alignment vertical="top"/>
      <protection/>
    </xf>
    <xf numFmtId="0" fontId="8" fillId="0" borderId="17" xfId="0" applyFont="1" applyBorder="1" applyAlignment="1" applyProtection="1">
      <alignment vertical="top"/>
      <protection/>
    </xf>
    <xf numFmtId="49" fontId="4" fillId="0" borderId="28" xfId="0" applyNumberFormat="1" applyFont="1" applyBorder="1" applyAlignment="1" applyProtection="1">
      <alignment/>
      <protection locked="0"/>
    </xf>
    <xf numFmtId="49" fontId="4" fillId="0" borderId="35" xfId="0" applyNumberFormat="1" applyFont="1" applyBorder="1" applyAlignment="1" applyProtection="1">
      <alignment/>
      <protection locked="0"/>
    </xf>
    <xf numFmtId="0" fontId="4" fillId="0" borderId="34" xfId="0" applyFont="1" applyBorder="1" applyAlignment="1" applyProtection="1">
      <alignment/>
      <protection locked="0"/>
    </xf>
    <xf numFmtId="0" fontId="4" fillId="0" borderId="34" xfId="53" applyFont="1" applyBorder="1" applyAlignment="1" applyProtection="1">
      <alignment horizontal="left"/>
      <protection locked="0"/>
    </xf>
    <xf numFmtId="0" fontId="4" fillId="0" borderId="28" xfId="0" applyFont="1" applyBorder="1" applyAlignment="1" applyProtection="1">
      <alignment horizontal="left"/>
      <protection locked="0"/>
    </xf>
    <xf numFmtId="0" fontId="4" fillId="0" borderId="35" xfId="0" applyFont="1" applyBorder="1" applyAlignment="1" applyProtection="1">
      <alignment horizontal="left"/>
      <protection locked="0"/>
    </xf>
    <xf numFmtId="0" fontId="8" fillId="0" borderId="16" xfId="0" applyFont="1" applyFill="1" applyBorder="1" applyAlignment="1" applyProtection="1">
      <alignment horizontal="left"/>
      <protection/>
    </xf>
    <xf numFmtId="0" fontId="8" fillId="0" borderId="19" xfId="0" applyFont="1" applyFill="1" applyBorder="1" applyAlignment="1" applyProtection="1">
      <alignment/>
      <protection/>
    </xf>
    <xf numFmtId="0" fontId="8" fillId="0" borderId="0" xfId="0" applyFont="1" applyFill="1" applyBorder="1" applyAlignment="1" applyProtection="1">
      <alignment horizontal="left"/>
      <protection/>
    </xf>
    <xf numFmtId="0" fontId="8" fillId="0" borderId="0" xfId="0" applyFont="1" applyBorder="1" applyAlignment="1" applyProtection="1">
      <alignment vertical="top"/>
      <protection/>
    </xf>
    <xf numFmtId="0" fontId="8" fillId="0" borderId="16" xfId="0" applyFont="1" applyFill="1" applyBorder="1" applyAlignment="1" applyProtection="1">
      <alignment vertical="top"/>
      <protection/>
    </xf>
    <xf numFmtId="0" fontId="4" fillId="0" borderId="43" xfId="0" applyFont="1" applyBorder="1" applyAlignment="1" applyProtection="1">
      <alignment/>
      <protection/>
    </xf>
    <xf numFmtId="0" fontId="5" fillId="0" borderId="0" xfId="0" applyFont="1" applyFill="1" applyBorder="1" applyAlignment="1" applyProtection="1">
      <alignment horizontal="center"/>
      <protection/>
    </xf>
    <xf numFmtId="0" fontId="8" fillId="0" borderId="0" xfId="0" applyFont="1" applyAlignment="1" applyProtection="1">
      <alignment horizontal="center"/>
      <protection/>
    </xf>
    <xf numFmtId="0" fontId="2"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91</xdr:row>
      <xdr:rowOff>76200</xdr:rowOff>
    </xdr:from>
    <xdr:to>
      <xdr:col>10</xdr:col>
      <xdr:colOff>361950</xdr:colOff>
      <xdr:row>91</xdr:row>
      <xdr:rowOff>76200</xdr:rowOff>
    </xdr:to>
    <xdr:sp>
      <xdr:nvSpPr>
        <xdr:cNvPr id="1" name="Line 10"/>
        <xdr:cNvSpPr>
          <a:spLocks/>
        </xdr:cNvSpPr>
      </xdr:nvSpPr>
      <xdr:spPr>
        <a:xfrm flipH="1">
          <a:off x="6705600" y="149733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93</xdr:row>
      <xdr:rowOff>85725</xdr:rowOff>
    </xdr:from>
    <xdr:to>
      <xdr:col>10</xdr:col>
      <xdr:colOff>361950</xdr:colOff>
      <xdr:row>93</xdr:row>
      <xdr:rowOff>85725</xdr:rowOff>
    </xdr:to>
    <xdr:sp>
      <xdr:nvSpPr>
        <xdr:cNvPr id="2" name="Line 11"/>
        <xdr:cNvSpPr>
          <a:spLocks/>
        </xdr:cNvSpPr>
      </xdr:nvSpPr>
      <xdr:spPr>
        <a:xfrm flipH="1">
          <a:off x="6705600" y="153066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94</xdr:row>
      <xdr:rowOff>85725</xdr:rowOff>
    </xdr:from>
    <xdr:to>
      <xdr:col>10</xdr:col>
      <xdr:colOff>371475</xdr:colOff>
      <xdr:row>94</xdr:row>
      <xdr:rowOff>85725</xdr:rowOff>
    </xdr:to>
    <xdr:sp>
      <xdr:nvSpPr>
        <xdr:cNvPr id="3" name="Line 12"/>
        <xdr:cNvSpPr>
          <a:spLocks/>
        </xdr:cNvSpPr>
      </xdr:nvSpPr>
      <xdr:spPr>
        <a:xfrm flipH="1">
          <a:off x="6715125" y="154686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7</xdr:row>
      <xdr:rowOff>152400</xdr:rowOff>
    </xdr:from>
    <xdr:to>
      <xdr:col>10</xdr:col>
      <xdr:colOff>361950</xdr:colOff>
      <xdr:row>7</xdr:row>
      <xdr:rowOff>152400</xdr:rowOff>
    </xdr:to>
    <xdr:sp>
      <xdr:nvSpPr>
        <xdr:cNvPr id="4" name="Line 13"/>
        <xdr:cNvSpPr>
          <a:spLocks/>
        </xdr:cNvSpPr>
      </xdr:nvSpPr>
      <xdr:spPr>
        <a:xfrm flipH="1">
          <a:off x="6705600" y="13906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17</xdr:row>
      <xdr:rowOff>85725</xdr:rowOff>
    </xdr:from>
    <xdr:to>
      <xdr:col>10</xdr:col>
      <xdr:colOff>361950</xdr:colOff>
      <xdr:row>17</xdr:row>
      <xdr:rowOff>85725</xdr:rowOff>
    </xdr:to>
    <xdr:sp>
      <xdr:nvSpPr>
        <xdr:cNvPr id="5" name="Line 14"/>
        <xdr:cNvSpPr>
          <a:spLocks/>
        </xdr:cNvSpPr>
      </xdr:nvSpPr>
      <xdr:spPr>
        <a:xfrm flipH="1">
          <a:off x="6705600" y="29432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19</xdr:row>
      <xdr:rowOff>85725</xdr:rowOff>
    </xdr:from>
    <xdr:to>
      <xdr:col>10</xdr:col>
      <xdr:colOff>371475</xdr:colOff>
      <xdr:row>19</xdr:row>
      <xdr:rowOff>85725</xdr:rowOff>
    </xdr:to>
    <xdr:sp>
      <xdr:nvSpPr>
        <xdr:cNvPr id="6" name="Line 15"/>
        <xdr:cNvSpPr>
          <a:spLocks/>
        </xdr:cNvSpPr>
      </xdr:nvSpPr>
      <xdr:spPr>
        <a:xfrm flipH="1">
          <a:off x="6715125" y="32670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20</xdr:row>
      <xdr:rowOff>85725</xdr:rowOff>
    </xdr:from>
    <xdr:to>
      <xdr:col>10</xdr:col>
      <xdr:colOff>371475</xdr:colOff>
      <xdr:row>20</xdr:row>
      <xdr:rowOff>85725</xdr:rowOff>
    </xdr:to>
    <xdr:sp>
      <xdr:nvSpPr>
        <xdr:cNvPr id="7" name="Line 16"/>
        <xdr:cNvSpPr>
          <a:spLocks/>
        </xdr:cNvSpPr>
      </xdr:nvSpPr>
      <xdr:spPr>
        <a:xfrm flipH="1">
          <a:off x="6715125" y="34290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9</xdr:row>
      <xdr:rowOff>85725</xdr:rowOff>
    </xdr:from>
    <xdr:to>
      <xdr:col>10</xdr:col>
      <xdr:colOff>361950</xdr:colOff>
      <xdr:row>9</xdr:row>
      <xdr:rowOff>85725</xdr:rowOff>
    </xdr:to>
    <xdr:sp>
      <xdr:nvSpPr>
        <xdr:cNvPr id="8" name="Line 17"/>
        <xdr:cNvSpPr>
          <a:spLocks/>
        </xdr:cNvSpPr>
      </xdr:nvSpPr>
      <xdr:spPr>
        <a:xfrm flipH="1">
          <a:off x="6705600" y="16478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10</xdr:row>
      <xdr:rowOff>85725</xdr:rowOff>
    </xdr:from>
    <xdr:to>
      <xdr:col>10</xdr:col>
      <xdr:colOff>361950</xdr:colOff>
      <xdr:row>10</xdr:row>
      <xdr:rowOff>85725</xdr:rowOff>
    </xdr:to>
    <xdr:sp>
      <xdr:nvSpPr>
        <xdr:cNvPr id="9" name="Line 18"/>
        <xdr:cNvSpPr>
          <a:spLocks/>
        </xdr:cNvSpPr>
      </xdr:nvSpPr>
      <xdr:spPr>
        <a:xfrm flipH="1">
          <a:off x="6705600" y="18097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15</xdr:row>
      <xdr:rowOff>85725</xdr:rowOff>
    </xdr:from>
    <xdr:to>
      <xdr:col>10</xdr:col>
      <xdr:colOff>361950</xdr:colOff>
      <xdr:row>15</xdr:row>
      <xdr:rowOff>85725</xdr:rowOff>
    </xdr:to>
    <xdr:sp>
      <xdr:nvSpPr>
        <xdr:cNvPr id="10" name="Line 21"/>
        <xdr:cNvSpPr>
          <a:spLocks/>
        </xdr:cNvSpPr>
      </xdr:nvSpPr>
      <xdr:spPr>
        <a:xfrm flipH="1">
          <a:off x="6705600" y="26193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26</xdr:row>
      <xdr:rowOff>85725</xdr:rowOff>
    </xdr:from>
    <xdr:to>
      <xdr:col>10</xdr:col>
      <xdr:colOff>361950</xdr:colOff>
      <xdr:row>26</xdr:row>
      <xdr:rowOff>85725</xdr:rowOff>
    </xdr:to>
    <xdr:sp>
      <xdr:nvSpPr>
        <xdr:cNvPr id="11" name="Line 22"/>
        <xdr:cNvSpPr>
          <a:spLocks/>
        </xdr:cNvSpPr>
      </xdr:nvSpPr>
      <xdr:spPr>
        <a:xfrm flipH="1">
          <a:off x="6705600" y="44005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31</xdr:row>
      <xdr:rowOff>85725</xdr:rowOff>
    </xdr:from>
    <xdr:to>
      <xdr:col>10</xdr:col>
      <xdr:colOff>361950</xdr:colOff>
      <xdr:row>31</xdr:row>
      <xdr:rowOff>85725</xdr:rowOff>
    </xdr:to>
    <xdr:sp>
      <xdr:nvSpPr>
        <xdr:cNvPr id="12" name="Line 23"/>
        <xdr:cNvSpPr>
          <a:spLocks/>
        </xdr:cNvSpPr>
      </xdr:nvSpPr>
      <xdr:spPr>
        <a:xfrm flipH="1">
          <a:off x="6705600" y="52292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33</xdr:row>
      <xdr:rowOff>85725</xdr:rowOff>
    </xdr:from>
    <xdr:to>
      <xdr:col>10</xdr:col>
      <xdr:colOff>361950</xdr:colOff>
      <xdr:row>33</xdr:row>
      <xdr:rowOff>85725</xdr:rowOff>
    </xdr:to>
    <xdr:sp>
      <xdr:nvSpPr>
        <xdr:cNvPr id="13" name="Line 24"/>
        <xdr:cNvSpPr>
          <a:spLocks/>
        </xdr:cNvSpPr>
      </xdr:nvSpPr>
      <xdr:spPr>
        <a:xfrm flipH="1">
          <a:off x="6705600" y="55530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57</xdr:row>
      <xdr:rowOff>85725</xdr:rowOff>
    </xdr:from>
    <xdr:to>
      <xdr:col>10</xdr:col>
      <xdr:colOff>361950</xdr:colOff>
      <xdr:row>57</xdr:row>
      <xdr:rowOff>85725</xdr:rowOff>
    </xdr:to>
    <xdr:sp>
      <xdr:nvSpPr>
        <xdr:cNvPr id="14" name="Line 25"/>
        <xdr:cNvSpPr>
          <a:spLocks/>
        </xdr:cNvSpPr>
      </xdr:nvSpPr>
      <xdr:spPr>
        <a:xfrm flipH="1">
          <a:off x="6705600" y="94392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87</xdr:row>
      <xdr:rowOff>85725</xdr:rowOff>
    </xdr:from>
    <xdr:to>
      <xdr:col>10</xdr:col>
      <xdr:colOff>361950</xdr:colOff>
      <xdr:row>87</xdr:row>
      <xdr:rowOff>85725</xdr:rowOff>
    </xdr:to>
    <xdr:sp>
      <xdr:nvSpPr>
        <xdr:cNvPr id="15" name="Line 26"/>
        <xdr:cNvSpPr>
          <a:spLocks/>
        </xdr:cNvSpPr>
      </xdr:nvSpPr>
      <xdr:spPr>
        <a:xfrm flipH="1">
          <a:off x="6705600" y="143160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85</xdr:row>
      <xdr:rowOff>85725</xdr:rowOff>
    </xdr:from>
    <xdr:to>
      <xdr:col>10</xdr:col>
      <xdr:colOff>361950</xdr:colOff>
      <xdr:row>85</xdr:row>
      <xdr:rowOff>85725</xdr:rowOff>
    </xdr:to>
    <xdr:sp>
      <xdr:nvSpPr>
        <xdr:cNvPr id="16" name="Line 27"/>
        <xdr:cNvSpPr>
          <a:spLocks/>
        </xdr:cNvSpPr>
      </xdr:nvSpPr>
      <xdr:spPr>
        <a:xfrm flipH="1">
          <a:off x="6705600" y="139922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107</xdr:row>
      <xdr:rowOff>85725</xdr:rowOff>
    </xdr:from>
    <xdr:to>
      <xdr:col>10</xdr:col>
      <xdr:colOff>361950</xdr:colOff>
      <xdr:row>107</xdr:row>
      <xdr:rowOff>85725</xdr:rowOff>
    </xdr:to>
    <xdr:sp>
      <xdr:nvSpPr>
        <xdr:cNvPr id="17" name="Line 30"/>
        <xdr:cNvSpPr>
          <a:spLocks/>
        </xdr:cNvSpPr>
      </xdr:nvSpPr>
      <xdr:spPr>
        <a:xfrm flipH="1">
          <a:off x="6705600" y="176117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114</xdr:row>
      <xdr:rowOff>85725</xdr:rowOff>
    </xdr:from>
    <xdr:to>
      <xdr:col>10</xdr:col>
      <xdr:colOff>361950</xdr:colOff>
      <xdr:row>114</xdr:row>
      <xdr:rowOff>85725</xdr:rowOff>
    </xdr:to>
    <xdr:sp>
      <xdr:nvSpPr>
        <xdr:cNvPr id="18" name="Line 31"/>
        <xdr:cNvSpPr>
          <a:spLocks/>
        </xdr:cNvSpPr>
      </xdr:nvSpPr>
      <xdr:spPr>
        <a:xfrm flipH="1">
          <a:off x="6705600" y="187642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122</xdr:row>
      <xdr:rowOff>85725</xdr:rowOff>
    </xdr:from>
    <xdr:to>
      <xdr:col>10</xdr:col>
      <xdr:colOff>361950</xdr:colOff>
      <xdr:row>122</xdr:row>
      <xdr:rowOff>85725</xdr:rowOff>
    </xdr:to>
    <xdr:sp>
      <xdr:nvSpPr>
        <xdr:cNvPr id="19" name="Line 32"/>
        <xdr:cNvSpPr>
          <a:spLocks/>
        </xdr:cNvSpPr>
      </xdr:nvSpPr>
      <xdr:spPr>
        <a:xfrm flipH="1">
          <a:off x="6705600" y="200787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13</xdr:row>
      <xdr:rowOff>85725</xdr:rowOff>
    </xdr:from>
    <xdr:to>
      <xdr:col>10</xdr:col>
      <xdr:colOff>361950</xdr:colOff>
      <xdr:row>13</xdr:row>
      <xdr:rowOff>85725</xdr:rowOff>
    </xdr:to>
    <xdr:sp>
      <xdr:nvSpPr>
        <xdr:cNvPr id="20" name="Line 34"/>
        <xdr:cNvSpPr>
          <a:spLocks/>
        </xdr:cNvSpPr>
      </xdr:nvSpPr>
      <xdr:spPr>
        <a:xfrm flipH="1">
          <a:off x="6705600" y="22955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83</xdr:row>
      <xdr:rowOff>85725</xdr:rowOff>
    </xdr:from>
    <xdr:to>
      <xdr:col>10</xdr:col>
      <xdr:colOff>361950</xdr:colOff>
      <xdr:row>83</xdr:row>
      <xdr:rowOff>85725</xdr:rowOff>
    </xdr:to>
    <xdr:sp>
      <xdr:nvSpPr>
        <xdr:cNvPr id="21" name="Line 36"/>
        <xdr:cNvSpPr>
          <a:spLocks/>
        </xdr:cNvSpPr>
      </xdr:nvSpPr>
      <xdr:spPr>
        <a:xfrm flipH="1">
          <a:off x="6705600" y="136683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86</xdr:row>
      <xdr:rowOff>85725</xdr:rowOff>
    </xdr:from>
    <xdr:to>
      <xdr:col>10</xdr:col>
      <xdr:colOff>361950</xdr:colOff>
      <xdr:row>86</xdr:row>
      <xdr:rowOff>85725</xdr:rowOff>
    </xdr:to>
    <xdr:sp>
      <xdr:nvSpPr>
        <xdr:cNvPr id="22" name="Line 38"/>
        <xdr:cNvSpPr>
          <a:spLocks/>
        </xdr:cNvSpPr>
      </xdr:nvSpPr>
      <xdr:spPr>
        <a:xfrm flipH="1">
          <a:off x="6705600" y="141541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92</xdr:row>
      <xdr:rowOff>85725</xdr:rowOff>
    </xdr:from>
    <xdr:to>
      <xdr:col>10</xdr:col>
      <xdr:colOff>361950</xdr:colOff>
      <xdr:row>92</xdr:row>
      <xdr:rowOff>85725</xdr:rowOff>
    </xdr:to>
    <xdr:sp>
      <xdr:nvSpPr>
        <xdr:cNvPr id="23" name="Line 39"/>
        <xdr:cNvSpPr>
          <a:spLocks/>
        </xdr:cNvSpPr>
      </xdr:nvSpPr>
      <xdr:spPr>
        <a:xfrm flipH="1">
          <a:off x="6705600" y="151447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11</xdr:row>
      <xdr:rowOff>85725</xdr:rowOff>
    </xdr:from>
    <xdr:to>
      <xdr:col>10</xdr:col>
      <xdr:colOff>361950</xdr:colOff>
      <xdr:row>11</xdr:row>
      <xdr:rowOff>85725</xdr:rowOff>
    </xdr:to>
    <xdr:sp>
      <xdr:nvSpPr>
        <xdr:cNvPr id="24" name="Line 40"/>
        <xdr:cNvSpPr>
          <a:spLocks/>
        </xdr:cNvSpPr>
      </xdr:nvSpPr>
      <xdr:spPr>
        <a:xfrm flipH="1">
          <a:off x="6705600" y="19716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0</xdr:row>
      <xdr:rowOff>47625</xdr:rowOff>
    </xdr:from>
    <xdr:to>
      <xdr:col>3</xdr:col>
      <xdr:colOff>828675</xdr:colOff>
      <xdr:row>8</xdr:row>
      <xdr:rowOff>28575</xdr:rowOff>
    </xdr:to>
    <xdr:pic>
      <xdr:nvPicPr>
        <xdr:cNvPr id="25" name="Picture 43" descr="C:\Users\Tom\Dropbox\NB Elite Realty\nbeliterealty_logo.jpg"/>
        <xdr:cNvPicPr preferRelativeResize="1">
          <a:picLocks noChangeAspect="1"/>
        </xdr:cNvPicPr>
      </xdr:nvPicPr>
      <xdr:blipFill>
        <a:blip r:embed="rId1"/>
        <a:stretch>
          <a:fillRect/>
        </a:stretch>
      </xdr:blipFill>
      <xdr:spPr>
        <a:xfrm>
          <a:off x="123825" y="47625"/>
          <a:ext cx="2047875" cy="1381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120</xdr:row>
      <xdr:rowOff>114300</xdr:rowOff>
    </xdr:from>
    <xdr:to>
      <xdr:col>18</xdr:col>
      <xdr:colOff>266700</xdr:colOff>
      <xdr:row>120</xdr:row>
      <xdr:rowOff>114300</xdr:rowOff>
    </xdr:to>
    <xdr:sp>
      <xdr:nvSpPr>
        <xdr:cNvPr id="1" name="Line 1"/>
        <xdr:cNvSpPr>
          <a:spLocks/>
        </xdr:cNvSpPr>
      </xdr:nvSpPr>
      <xdr:spPr>
        <a:xfrm flipH="1">
          <a:off x="12773025" y="198786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120</xdr:row>
      <xdr:rowOff>114300</xdr:rowOff>
    </xdr:from>
    <xdr:to>
      <xdr:col>18</xdr:col>
      <xdr:colOff>266700</xdr:colOff>
      <xdr:row>120</xdr:row>
      <xdr:rowOff>114300</xdr:rowOff>
    </xdr:to>
    <xdr:sp>
      <xdr:nvSpPr>
        <xdr:cNvPr id="2" name="Line 2"/>
        <xdr:cNvSpPr>
          <a:spLocks/>
        </xdr:cNvSpPr>
      </xdr:nvSpPr>
      <xdr:spPr>
        <a:xfrm flipH="1">
          <a:off x="12773025" y="198786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120</xdr:row>
      <xdr:rowOff>114300</xdr:rowOff>
    </xdr:from>
    <xdr:to>
      <xdr:col>18</xdr:col>
      <xdr:colOff>266700</xdr:colOff>
      <xdr:row>120</xdr:row>
      <xdr:rowOff>114300</xdr:rowOff>
    </xdr:to>
    <xdr:sp>
      <xdr:nvSpPr>
        <xdr:cNvPr id="3" name="Line 3"/>
        <xdr:cNvSpPr>
          <a:spLocks/>
        </xdr:cNvSpPr>
      </xdr:nvSpPr>
      <xdr:spPr>
        <a:xfrm flipH="1">
          <a:off x="12773025" y="198786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29</xdr:row>
      <xdr:rowOff>76200</xdr:rowOff>
    </xdr:from>
    <xdr:to>
      <xdr:col>7</xdr:col>
      <xdr:colOff>361950</xdr:colOff>
      <xdr:row>29</xdr:row>
      <xdr:rowOff>76200</xdr:rowOff>
    </xdr:to>
    <xdr:sp>
      <xdr:nvSpPr>
        <xdr:cNvPr id="4" name="Line 5"/>
        <xdr:cNvSpPr>
          <a:spLocks/>
        </xdr:cNvSpPr>
      </xdr:nvSpPr>
      <xdr:spPr>
        <a:xfrm flipH="1">
          <a:off x="6162675" y="51054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31</xdr:row>
      <xdr:rowOff>85725</xdr:rowOff>
    </xdr:from>
    <xdr:to>
      <xdr:col>7</xdr:col>
      <xdr:colOff>361950</xdr:colOff>
      <xdr:row>31</xdr:row>
      <xdr:rowOff>85725</xdr:rowOff>
    </xdr:to>
    <xdr:sp>
      <xdr:nvSpPr>
        <xdr:cNvPr id="5" name="Line 6"/>
        <xdr:cNvSpPr>
          <a:spLocks/>
        </xdr:cNvSpPr>
      </xdr:nvSpPr>
      <xdr:spPr>
        <a:xfrm flipH="1">
          <a:off x="6162675" y="54387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32</xdr:row>
      <xdr:rowOff>85725</xdr:rowOff>
    </xdr:from>
    <xdr:to>
      <xdr:col>7</xdr:col>
      <xdr:colOff>371475</xdr:colOff>
      <xdr:row>32</xdr:row>
      <xdr:rowOff>85725</xdr:rowOff>
    </xdr:to>
    <xdr:sp>
      <xdr:nvSpPr>
        <xdr:cNvPr id="6" name="Line 7"/>
        <xdr:cNvSpPr>
          <a:spLocks/>
        </xdr:cNvSpPr>
      </xdr:nvSpPr>
      <xdr:spPr>
        <a:xfrm flipH="1">
          <a:off x="6172200" y="56007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25</xdr:row>
      <xdr:rowOff>85725</xdr:rowOff>
    </xdr:from>
    <xdr:to>
      <xdr:col>7</xdr:col>
      <xdr:colOff>361950</xdr:colOff>
      <xdr:row>25</xdr:row>
      <xdr:rowOff>85725</xdr:rowOff>
    </xdr:to>
    <xdr:sp>
      <xdr:nvSpPr>
        <xdr:cNvPr id="7" name="Line 8"/>
        <xdr:cNvSpPr>
          <a:spLocks/>
        </xdr:cNvSpPr>
      </xdr:nvSpPr>
      <xdr:spPr>
        <a:xfrm flipH="1">
          <a:off x="6162675" y="44672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23</xdr:row>
      <xdr:rowOff>85725</xdr:rowOff>
    </xdr:from>
    <xdr:to>
      <xdr:col>7</xdr:col>
      <xdr:colOff>361950</xdr:colOff>
      <xdr:row>23</xdr:row>
      <xdr:rowOff>85725</xdr:rowOff>
    </xdr:to>
    <xdr:sp>
      <xdr:nvSpPr>
        <xdr:cNvPr id="8" name="Line 9"/>
        <xdr:cNvSpPr>
          <a:spLocks/>
        </xdr:cNvSpPr>
      </xdr:nvSpPr>
      <xdr:spPr>
        <a:xfrm flipH="1">
          <a:off x="6162675" y="41433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21</xdr:row>
      <xdr:rowOff>85725</xdr:rowOff>
    </xdr:from>
    <xdr:to>
      <xdr:col>7</xdr:col>
      <xdr:colOff>361950</xdr:colOff>
      <xdr:row>21</xdr:row>
      <xdr:rowOff>85725</xdr:rowOff>
    </xdr:to>
    <xdr:sp>
      <xdr:nvSpPr>
        <xdr:cNvPr id="9" name="Line 10"/>
        <xdr:cNvSpPr>
          <a:spLocks/>
        </xdr:cNvSpPr>
      </xdr:nvSpPr>
      <xdr:spPr>
        <a:xfrm flipH="1">
          <a:off x="6162675" y="38195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24</xdr:row>
      <xdr:rowOff>85725</xdr:rowOff>
    </xdr:from>
    <xdr:to>
      <xdr:col>7</xdr:col>
      <xdr:colOff>361950</xdr:colOff>
      <xdr:row>24</xdr:row>
      <xdr:rowOff>85725</xdr:rowOff>
    </xdr:to>
    <xdr:sp>
      <xdr:nvSpPr>
        <xdr:cNvPr id="10" name="Line 11"/>
        <xdr:cNvSpPr>
          <a:spLocks/>
        </xdr:cNvSpPr>
      </xdr:nvSpPr>
      <xdr:spPr>
        <a:xfrm flipH="1">
          <a:off x="6162675" y="43053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30</xdr:row>
      <xdr:rowOff>85725</xdr:rowOff>
    </xdr:from>
    <xdr:to>
      <xdr:col>7</xdr:col>
      <xdr:colOff>361950</xdr:colOff>
      <xdr:row>30</xdr:row>
      <xdr:rowOff>85725</xdr:rowOff>
    </xdr:to>
    <xdr:sp>
      <xdr:nvSpPr>
        <xdr:cNvPr id="11" name="Line 12"/>
        <xdr:cNvSpPr>
          <a:spLocks/>
        </xdr:cNvSpPr>
      </xdr:nvSpPr>
      <xdr:spPr>
        <a:xfrm flipH="1">
          <a:off x="6162675" y="52768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10</xdr:row>
      <xdr:rowOff>85725</xdr:rowOff>
    </xdr:from>
    <xdr:to>
      <xdr:col>7</xdr:col>
      <xdr:colOff>361950</xdr:colOff>
      <xdr:row>10</xdr:row>
      <xdr:rowOff>85725</xdr:rowOff>
    </xdr:to>
    <xdr:sp>
      <xdr:nvSpPr>
        <xdr:cNvPr id="12" name="Line 13"/>
        <xdr:cNvSpPr>
          <a:spLocks/>
        </xdr:cNvSpPr>
      </xdr:nvSpPr>
      <xdr:spPr>
        <a:xfrm flipH="1">
          <a:off x="6162675" y="20383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22</xdr:row>
      <xdr:rowOff>85725</xdr:rowOff>
    </xdr:from>
    <xdr:to>
      <xdr:col>7</xdr:col>
      <xdr:colOff>361950</xdr:colOff>
      <xdr:row>22</xdr:row>
      <xdr:rowOff>85725</xdr:rowOff>
    </xdr:to>
    <xdr:sp>
      <xdr:nvSpPr>
        <xdr:cNvPr id="13" name="Line 14"/>
        <xdr:cNvSpPr>
          <a:spLocks/>
        </xdr:cNvSpPr>
      </xdr:nvSpPr>
      <xdr:spPr>
        <a:xfrm flipH="1">
          <a:off x="6162675" y="39814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20</xdr:row>
      <xdr:rowOff>85725</xdr:rowOff>
    </xdr:from>
    <xdr:to>
      <xdr:col>7</xdr:col>
      <xdr:colOff>361950</xdr:colOff>
      <xdr:row>20</xdr:row>
      <xdr:rowOff>85725</xdr:rowOff>
    </xdr:to>
    <xdr:sp>
      <xdr:nvSpPr>
        <xdr:cNvPr id="14" name="Line 15"/>
        <xdr:cNvSpPr>
          <a:spLocks/>
        </xdr:cNvSpPr>
      </xdr:nvSpPr>
      <xdr:spPr>
        <a:xfrm flipH="1">
          <a:off x="6162675" y="36576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26</xdr:row>
      <xdr:rowOff>85725</xdr:rowOff>
    </xdr:from>
    <xdr:to>
      <xdr:col>7</xdr:col>
      <xdr:colOff>361950</xdr:colOff>
      <xdr:row>26</xdr:row>
      <xdr:rowOff>85725</xdr:rowOff>
    </xdr:to>
    <xdr:sp>
      <xdr:nvSpPr>
        <xdr:cNvPr id="15" name="Line 16"/>
        <xdr:cNvSpPr>
          <a:spLocks/>
        </xdr:cNvSpPr>
      </xdr:nvSpPr>
      <xdr:spPr>
        <a:xfrm flipH="1">
          <a:off x="6162675" y="46291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27</xdr:row>
      <xdr:rowOff>85725</xdr:rowOff>
    </xdr:from>
    <xdr:to>
      <xdr:col>7</xdr:col>
      <xdr:colOff>361950</xdr:colOff>
      <xdr:row>27</xdr:row>
      <xdr:rowOff>85725</xdr:rowOff>
    </xdr:to>
    <xdr:sp>
      <xdr:nvSpPr>
        <xdr:cNvPr id="16" name="Line 17"/>
        <xdr:cNvSpPr>
          <a:spLocks/>
        </xdr:cNvSpPr>
      </xdr:nvSpPr>
      <xdr:spPr>
        <a:xfrm flipH="1">
          <a:off x="6162675" y="47910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28</xdr:row>
      <xdr:rowOff>85725</xdr:rowOff>
    </xdr:from>
    <xdr:to>
      <xdr:col>7</xdr:col>
      <xdr:colOff>361950</xdr:colOff>
      <xdr:row>28</xdr:row>
      <xdr:rowOff>85725</xdr:rowOff>
    </xdr:to>
    <xdr:sp>
      <xdr:nvSpPr>
        <xdr:cNvPr id="17" name="Line 18"/>
        <xdr:cNvSpPr>
          <a:spLocks/>
        </xdr:cNvSpPr>
      </xdr:nvSpPr>
      <xdr:spPr>
        <a:xfrm flipH="1">
          <a:off x="6162675" y="49530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29</xdr:row>
      <xdr:rowOff>85725</xdr:rowOff>
    </xdr:from>
    <xdr:to>
      <xdr:col>7</xdr:col>
      <xdr:colOff>361950</xdr:colOff>
      <xdr:row>29</xdr:row>
      <xdr:rowOff>85725</xdr:rowOff>
    </xdr:to>
    <xdr:sp>
      <xdr:nvSpPr>
        <xdr:cNvPr id="18" name="Line 19"/>
        <xdr:cNvSpPr>
          <a:spLocks/>
        </xdr:cNvSpPr>
      </xdr:nvSpPr>
      <xdr:spPr>
        <a:xfrm flipH="1">
          <a:off x="6162675" y="51149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30</xdr:row>
      <xdr:rowOff>85725</xdr:rowOff>
    </xdr:from>
    <xdr:to>
      <xdr:col>7</xdr:col>
      <xdr:colOff>361950</xdr:colOff>
      <xdr:row>30</xdr:row>
      <xdr:rowOff>85725</xdr:rowOff>
    </xdr:to>
    <xdr:sp>
      <xdr:nvSpPr>
        <xdr:cNvPr id="19" name="Line 20"/>
        <xdr:cNvSpPr>
          <a:spLocks/>
        </xdr:cNvSpPr>
      </xdr:nvSpPr>
      <xdr:spPr>
        <a:xfrm flipH="1">
          <a:off x="6162675" y="52768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31</xdr:row>
      <xdr:rowOff>85725</xdr:rowOff>
    </xdr:from>
    <xdr:to>
      <xdr:col>7</xdr:col>
      <xdr:colOff>361950</xdr:colOff>
      <xdr:row>31</xdr:row>
      <xdr:rowOff>85725</xdr:rowOff>
    </xdr:to>
    <xdr:sp>
      <xdr:nvSpPr>
        <xdr:cNvPr id="20" name="Line 21"/>
        <xdr:cNvSpPr>
          <a:spLocks/>
        </xdr:cNvSpPr>
      </xdr:nvSpPr>
      <xdr:spPr>
        <a:xfrm flipH="1">
          <a:off x="6162675" y="54387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32</xdr:row>
      <xdr:rowOff>85725</xdr:rowOff>
    </xdr:from>
    <xdr:to>
      <xdr:col>7</xdr:col>
      <xdr:colOff>361950</xdr:colOff>
      <xdr:row>32</xdr:row>
      <xdr:rowOff>85725</xdr:rowOff>
    </xdr:to>
    <xdr:sp>
      <xdr:nvSpPr>
        <xdr:cNvPr id="21" name="Line 22"/>
        <xdr:cNvSpPr>
          <a:spLocks/>
        </xdr:cNvSpPr>
      </xdr:nvSpPr>
      <xdr:spPr>
        <a:xfrm flipH="1">
          <a:off x="6162675" y="56007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33</xdr:row>
      <xdr:rowOff>85725</xdr:rowOff>
    </xdr:from>
    <xdr:to>
      <xdr:col>7</xdr:col>
      <xdr:colOff>361950</xdr:colOff>
      <xdr:row>33</xdr:row>
      <xdr:rowOff>85725</xdr:rowOff>
    </xdr:to>
    <xdr:sp>
      <xdr:nvSpPr>
        <xdr:cNvPr id="22" name="Line 23"/>
        <xdr:cNvSpPr>
          <a:spLocks/>
        </xdr:cNvSpPr>
      </xdr:nvSpPr>
      <xdr:spPr>
        <a:xfrm flipH="1">
          <a:off x="6162675" y="57626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34</xdr:row>
      <xdr:rowOff>85725</xdr:rowOff>
    </xdr:from>
    <xdr:to>
      <xdr:col>7</xdr:col>
      <xdr:colOff>361950</xdr:colOff>
      <xdr:row>34</xdr:row>
      <xdr:rowOff>85725</xdr:rowOff>
    </xdr:to>
    <xdr:sp>
      <xdr:nvSpPr>
        <xdr:cNvPr id="23" name="Line 24"/>
        <xdr:cNvSpPr>
          <a:spLocks/>
        </xdr:cNvSpPr>
      </xdr:nvSpPr>
      <xdr:spPr>
        <a:xfrm flipH="1">
          <a:off x="6162675" y="59245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39</xdr:row>
      <xdr:rowOff>76200</xdr:rowOff>
    </xdr:from>
    <xdr:to>
      <xdr:col>7</xdr:col>
      <xdr:colOff>361950</xdr:colOff>
      <xdr:row>39</xdr:row>
      <xdr:rowOff>76200</xdr:rowOff>
    </xdr:to>
    <xdr:sp>
      <xdr:nvSpPr>
        <xdr:cNvPr id="24" name="Line 25"/>
        <xdr:cNvSpPr>
          <a:spLocks/>
        </xdr:cNvSpPr>
      </xdr:nvSpPr>
      <xdr:spPr>
        <a:xfrm flipH="1">
          <a:off x="6162675" y="67246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41</xdr:row>
      <xdr:rowOff>85725</xdr:rowOff>
    </xdr:from>
    <xdr:to>
      <xdr:col>7</xdr:col>
      <xdr:colOff>361950</xdr:colOff>
      <xdr:row>41</xdr:row>
      <xdr:rowOff>85725</xdr:rowOff>
    </xdr:to>
    <xdr:sp>
      <xdr:nvSpPr>
        <xdr:cNvPr id="25" name="Line 26"/>
        <xdr:cNvSpPr>
          <a:spLocks/>
        </xdr:cNvSpPr>
      </xdr:nvSpPr>
      <xdr:spPr>
        <a:xfrm flipH="1">
          <a:off x="6162675" y="70580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42</xdr:row>
      <xdr:rowOff>85725</xdr:rowOff>
    </xdr:from>
    <xdr:to>
      <xdr:col>7</xdr:col>
      <xdr:colOff>371475</xdr:colOff>
      <xdr:row>42</xdr:row>
      <xdr:rowOff>85725</xdr:rowOff>
    </xdr:to>
    <xdr:sp>
      <xdr:nvSpPr>
        <xdr:cNvPr id="26" name="Line 27"/>
        <xdr:cNvSpPr>
          <a:spLocks/>
        </xdr:cNvSpPr>
      </xdr:nvSpPr>
      <xdr:spPr>
        <a:xfrm flipH="1">
          <a:off x="6172200" y="72199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40</xdr:row>
      <xdr:rowOff>85725</xdr:rowOff>
    </xdr:from>
    <xdr:to>
      <xdr:col>7</xdr:col>
      <xdr:colOff>361950</xdr:colOff>
      <xdr:row>40</xdr:row>
      <xdr:rowOff>85725</xdr:rowOff>
    </xdr:to>
    <xdr:sp>
      <xdr:nvSpPr>
        <xdr:cNvPr id="27" name="Line 28"/>
        <xdr:cNvSpPr>
          <a:spLocks/>
        </xdr:cNvSpPr>
      </xdr:nvSpPr>
      <xdr:spPr>
        <a:xfrm flipH="1">
          <a:off x="6162675" y="68961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38</xdr:row>
      <xdr:rowOff>85725</xdr:rowOff>
    </xdr:from>
    <xdr:to>
      <xdr:col>7</xdr:col>
      <xdr:colOff>361950</xdr:colOff>
      <xdr:row>38</xdr:row>
      <xdr:rowOff>85725</xdr:rowOff>
    </xdr:to>
    <xdr:sp>
      <xdr:nvSpPr>
        <xdr:cNvPr id="28" name="Line 29"/>
        <xdr:cNvSpPr>
          <a:spLocks/>
        </xdr:cNvSpPr>
      </xdr:nvSpPr>
      <xdr:spPr>
        <a:xfrm flipH="1">
          <a:off x="6162675" y="65722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39</xdr:row>
      <xdr:rowOff>85725</xdr:rowOff>
    </xdr:from>
    <xdr:to>
      <xdr:col>7</xdr:col>
      <xdr:colOff>361950</xdr:colOff>
      <xdr:row>39</xdr:row>
      <xdr:rowOff>85725</xdr:rowOff>
    </xdr:to>
    <xdr:sp>
      <xdr:nvSpPr>
        <xdr:cNvPr id="29" name="Line 30"/>
        <xdr:cNvSpPr>
          <a:spLocks/>
        </xdr:cNvSpPr>
      </xdr:nvSpPr>
      <xdr:spPr>
        <a:xfrm flipH="1">
          <a:off x="6162675" y="67341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40</xdr:row>
      <xdr:rowOff>85725</xdr:rowOff>
    </xdr:from>
    <xdr:to>
      <xdr:col>7</xdr:col>
      <xdr:colOff>361950</xdr:colOff>
      <xdr:row>40</xdr:row>
      <xdr:rowOff>85725</xdr:rowOff>
    </xdr:to>
    <xdr:sp>
      <xdr:nvSpPr>
        <xdr:cNvPr id="30" name="Line 31"/>
        <xdr:cNvSpPr>
          <a:spLocks/>
        </xdr:cNvSpPr>
      </xdr:nvSpPr>
      <xdr:spPr>
        <a:xfrm flipH="1">
          <a:off x="6162675" y="68961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41</xdr:row>
      <xdr:rowOff>85725</xdr:rowOff>
    </xdr:from>
    <xdr:to>
      <xdr:col>7</xdr:col>
      <xdr:colOff>361950</xdr:colOff>
      <xdr:row>41</xdr:row>
      <xdr:rowOff>85725</xdr:rowOff>
    </xdr:to>
    <xdr:sp>
      <xdr:nvSpPr>
        <xdr:cNvPr id="31" name="Line 32"/>
        <xdr:cNvSpPr>
          <a:spLocks/>
        </xdr:cNvSpPr>
      </xdr:nvSpPr>
      <xdr:spPr>
        <a:xfrm flipH="1">
          <a:off x="6162675" y="70580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42</xdr:row>
      <xdr:rowOff>85725</xdr:rowOff>
    </xdr:from>
    <xdr:to>
      <xdr:col>7</xdr:col>
      <xdr:colOff>361950</xdr:colOff>
      <xdr:row>42</xdr:row>
      <xdr:rowOff>85725</xdr:rowOff>
    </xdr:to>
    <xdr:sp>
      <xdr:nvSpPr>
        <xdr:cNvPr id="32" name="Line 33"/>
        <xdr:cNvSpPr>
          <a:spLocks/>
        </xdr:cNvSpPr>
      </xdr:nvSpPr>
      <xdr:spPr>
        <a:xfrm flipH="1">
          <a:off x="6162675" y="721995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43</xdr:row>
      <xdr:rowOff>85725</xdr:rowOff>
    </xdr:from>
    <xdr:to>
      <xdr:col>7</xdr:col>
      <xdr:colOff>361950</xdr:colOff>
      <xdr:row>43</xdr:row>
      <xdr:rowOff>85725</xdr:rowOff>
    </xdr:to>
    <xdr:sp>
      <xdr:nvSpPr>
        <xdr:cNvPr id="33" name="Line 34"/>
        <xdr:cNvSpPr>
          <a:spLocks/>
        </xdr:cNvSpPr>
      </xdr:nvSpPr>
      <xdr:spPr>
        <a:xfrm flipH="1">
          <a:off x="6162675" y="738187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44</xdr:row>
      <xdr:rowOff>85725</xdr:rowOff>
    </xdr:from>
    <xdr:to>
      <xdr:col>7</xdr:col>
      <xdr:colOff>361950</xdr:colOff>
      <xdr:row>44</xdr:row>
      <xdr:rowOff>85725</xdr:rowOff>
    </xdr:to>
    <xdr:sp>
      <xdr:nvSpPr>
        <xdr:cNvPr id="34" name="Line 35"/>
        <xdr:cNvSpPr>
          <a:spLocks/>
        </xdr:cNvSpPr>
      </xdr:nvSpPr>
      <xdr:spPr>
        <a:xfrm flipH="1">
          <a:off x="6162675" y="7543800"/>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45</xdr:row>
      <xdr:rowOff>85725</xdr:rowOff>
    </xdr:from>
    <xdr:to>
      <xdr:col>7</xdr:col>
      <xdr:colOff>361950</xdr:colOff>
      <xdr:row>45</xdr:row>
      <xdr:rowOff>85725</xdr:rowOff>
    </xdr:to>
    <xdr:sp>
      <xdr:nvSpPr>
        <xdr:cNvPr id="35" name="Line 36"/>
        <xdr:cNvSpPr>
          <a:spLocks/>
        </xdr:cNvSpPr>
      </xdr:nvSpPr>
      <xdr:spPr>
        <a:xfrm flipH="1">
          <a:off x="6162675" y="7705725"/>
          <a:ext cx="2667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bo@nbeliterealty.com" TargetMode="External" /><Relationship Id="rId2" Type="http://schemas.openxmlformats.org/officeDocument/2006/relationships/hyperlink" Target="http://www.nbeliterealty.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35"/>
  <sheetViews>
    <sheetView showGridLines="0" zoomScalePageLayoutView="0" workbookViewId="0" topLeftCell="A48">
      <selection activeCell="L55" sqref="L55"/>
    </sheetView>
  </sheetViews>
  <sheetFormatPr defaultColWidth="9.140625" defaultRowHeight="12.75"/>
  <cols>
    <col min="1" max="1" width="5.7109375" style="0" customWidth="1"/>
    <col min="2" max="2" width="7.7109375" style="0" customWidth="1"/>
    <col min="3" max="3" width="6.7109375" style="49" customWidth="1"/>
    <col min="4" max="4" width="14.7109375" style="49" customWidth="1"/>
    <col min="5" max="5" width="11.7109375" style="0" customWidth="1"/>
    <col min="6" max="6" width="7.7109375" style="0" customWidth="1"/>
    <col min="7" max="7" width="11.7109375" style="0" customWidth="1"/>
    <col min="8" max="8" width="9.7109375" style="0" customWidth="1"/>
    <col min="9" max="10" width="11.7109375" style="0" customWidth="1"/>
    <col min="11" max="11" width="5.7109375" style="4" customWidth="1"/>
    <col min="12" max="12" width="20.7109375" style="4" customWidth="1"/>
    <col min="13" max="13" width="12.7109375" style="4" customWidth="1"/>
    <col min="14" max="14" width="10.7109375" style="2" customWidth="1"/>
  </cols>
  <sheetData>
    <row r="1" spans="1:14" s="1" customFormat="1" ht="21">
      <c r="A1" s="30"/>
      <c r="B1" s="30"/>
      <c r="C1" s="30"/>
      <c r="D1" s="49"/>
      <c r="E1" s="199" t="s">
        <v>55</v>
      </c>
      <c r="F1" s="199"/>
      <c r="G1" s="200"/>
      <c r="H1" s="199"/>
      <c r="I1" s="199"/>
      <c r="J1" s="199"/>
      <c r="K1" s="3"/>
      <c r="L1" s="3"/>
      <c r="M1" s="3"/>
      <c r="N1" s="5"/>
    </row>
    <row r="2" spans="1:14" s="1" customFormat="1" ht="12.75">
      <c r="A2" s="30"/>
      <c r="B2" s="30"/>
      <c r="C2" s="30"/>
      <c r="D2" s="89"/>
      <c r="E2" s="49"/>
      <c r="F2" s="49"/>
      <c r="G2" s="89"/>
      <c r="H2" s="89"/>
      <c r="I2" s="89"/>
      <c r="J2" s="66">
        <f ca="1">NOW()</f>
        <v>43428.45424953704</v>
      </c>
      <c r="K2" s="3"/>
      <c r="L2" s="3"/>
      <c r="M2" s="3"/>
      <c r="N2" s="5"/>
    </row>
    <row r="3" spans="1:10" ht="12.75">
      <c r="A3" s="30"/>
      <c r="B3" s="30"/>
      <c r="C3" s="30"/>
      <c r="D3" s="30"/>
      <c r="E3" s="32" t="s">
        <v>70</v>
      </c>
      <c r="F3" s="201" t="s">
        <v>0</v>
      </c>
      <c r="G3" s="184"/>
      <c r="H3" s="31"/>
      <c r="I3" s="31"/>
      <c r="J3" s="31"/>
    </row>
    <row r="4" spans="1:12" ht="12.75">
      <c r="A4" s="30"/>
      <c r="B4" s="30"/>
      <c r="C4" s="30"/>
      <c r="D4" s="30"/>
      <c r="E4" s="31" t="s">
        <v>1</v>
      </c>
      <c r="F4" s="202" t="s">
        <v>181</v>
      </c>
      <c r="G4" s="202"/>
      <c r="H4" s="31"/>
      <c r="I4" s="185" t="s">
        <v>183</v>
      </c>
      <c r="J4" s="184"/>
      <c r="K4" s="7"/>
      <c r="L4" s="7"/>
    </row>
    <row r="5" spans="1:12" ht="12.75">
      <c r="A5" s="30"/>
      <c r="B5" s="30"/>
      <c r="C5" s="30"/>
      <c r="D5" s="30"/>
      <c r="E5" s="31" t="s">
        <v>2</v>
      </c>
      <c r="F5" s="204" t="s">
        <v>182</v>
      </c>
      <c r="G5" s="184"/>
      <c r="H5" s="184"/>
      <c r="I5" s="185" t="s">
        <v>184</v>
      </c>
      <c r="J5" s="184"/>
      <c r="K5" s="7"/>
      <c r="L5" s="7"/>
    </row>
    <row r="6" spans="1:12" ht="12.75">
      <c r="A6" s="30"/>
      <c r="B6" s="30"/>
      <c r="C6" s="30"/>
      <c r="D6" s="30"/>
      <c r="E6" s="31" t="s">
        <v>71</v>
      </c>
      <c r="F6" s="203" t="s">
        <v>35</v>
      </c>
      <c r="G6" s="184"/>
      <c r="H6" s="184"/>
      <c r="I6" s="31"/>
      <c r="J6" s="31"/>
      <c r="L6" s="10" t="s">
        <v>48</v>
      </c>
    </row>
    <row r="7" spans="1:12" ht="12.75">
      <c r="A7" s="30"/>
      <c r="B7" s="30"/>
      <c r="C7" s="30"/>
      <c r="D7" s="30"/>
      <c r="E7" s="31"/>
      <c r="F7" s="31"/>
      <c r="G7" s="31"/>
      <c r="H7" s="31"/>
      <c r="I7" s="31"/>
      <c r="J7" s="31"/>
      <c r="L7" s="4" t="s">
        <v>53</v>
      </c>
    </row>
    <row r="8" spans="1:12" ht="12.75">
      <c r="A8" s="30"/>
      <c r="B8" s="30"/>
      <c r="C8" s="30"/>
      <c r="D8" s="30"/>
      <c r="E8" s="201" t="s">
        <v>176</v>
      </c>
      <c r="F8" s="184"/>
      <c r="G8" s="184"/>
      <c r="H8" s="33"/>
      <c r="I8" s="20" t="s">
        <v>5</v>
      </c>
      <c r="J8" s="12">
        <v>1000000</v>
      </c>
      <c r="L8" s="4" t="s">
        <v>75</v>
      </c>
    </row>
    <row r="9" spans="1:10" ht="12.75">
      <c r="A9" s="30"/>
      <c r="B9" s="30"/>
      <c r="C9" s="30"/>
      <c r="D9" s="30"/>
      <c r="E9" s="31"/>
      <c r="F9" s="90"/>
      <c r="G9" s="90"/>
      <c r="H9" s="33"/>
      <c r="I9" s="31"/>
      <c r="J9" s="31"/>
    </row>
    <row r="10" spans="1:12" ht="12.75">
      <c r="A10" s="210" t="s">
        <v>158</v>
      </c>
      <c r="B10" s="211"/>
      <c r="C10" s="241" t="s">
        <v>159</v>
      </c>
      <c r="D10" s="242"/>
      <c r="E10" s="242"/>
      <c r="F10" s="243"/>
      <c r="G10" s="20" t="s">
        <v>9</v>
      </c>
      <c r="H10" s="34">
        <v>2</v>
      </c>
      <c r="I10" s="20" t="s">
        <v>14</v>
      </c>
      <c r="J10" s="14">
        <f>$E$85</f>
        <v>3138</v>
      </c>
      <c r="L10" s="4" t="s">
        <v>76</v>
      </c>
    </row>
    <row r="11" spans="1:12" ht="12.75">
      <c r="A11" s="202" t="s">
        <v>4</v>
      </c>
      <c r="B11" s="234"/>
      <c r="C11" s="205" t="s">
        <v>160</v>
      </c>
      <c r="D11" s="238"/>
      <c r="E11" s="238"/>
      <c r="F11" s="239"/>
      <c r="G11" s="20" t="s">
        <v>10</v>
      </c>
      <c r="H11" s="36" t="s">
        <v>154</v>
      </c>
      <c r="I11" s="21" t="s">
        <v>8</v>
      </c>
      <c r="J11" s="35">
        <f>IF(J10=0,"n/a",J$8/J10)</f>
        <v>318.6743148502231</v>
      </c>
      <c r="L11" s="4" t="s">
        <v>90</v>
      </c>
    </row>
    <row r="12" spans="1:12" ht="12.75">
      <c r="A12" s="202" t="s">
        <v>88</v>
      </c>
      <c r="B12" s="234"/>
      <c r="C12" s="240" t="s">
        <v>155</v>
      </c>
      <c r="D12" s="209"/>
      <c r="E12" s="209"/>
      <c r="F12" s="206"/>
      <c r="G12" s="20" t="s">
        <v>13</v>
      </c>
      <c r="H12" s="36"/>
      <c r="I12" s="21" t="s">
        <v>178</v>
      </c>
      <c r="J12" s="34">
        <v>3138</v>
      </c>
      <c r="L12" s="4" t="s">
        <v>179</v>
      </c>
    </row>
    <row r="13" spans="1:10" ht="12.75">
      <c r="A13" s="202" t="s">
        <v>6</v>
      </c>
      <c r="B13" s="234"/>
      <c r="C13" s="205" t="s">
        <v>156</v>
      </c>
      <c r="D13" s="206"/>
      <c r="E13" s="31"/>
      <c r="F13" s="31"/>
      <c r="G13" s="21" t="s">
        <v>122</v>
      </c>
      <c r="H13" s="126">
        <f>D84</f>
        <v>2</v>
      </c>
      <c r="I13" s="20" t="s">
        <v>180</v>
      </c>
      <c r="J13" s="35">
        <f>IF(J12&gt;0,J8/J12,"")</f>
        <v>318.6743148502231</v>
      </c>
    </row>
    <row r="14" spans="1:12" ht="12.75">
      <c r="A14" s="202" t="s">
        <v>3</v>
      </c>
      <c r="B14" s="234"/>
      <c r="C14" s="207"/>
      <c r="D14" s="206"/>
      <c r="E14" s="20" t="s">
        <v>7</v>
      </c>
      <c r="F14" s="37" t="s">
        <v>157</v>
      </c>
      <c r="G14" s="21" t="s">
        <v>84</v>
      </c>
      <c r="H14" s="14">
        <f>$D$88</f>
        <v>15</v>
      </c>
      <c r="I14" s="116"/>
      <c r="J14" s="13"/>
      <c r="L14" s="4" t="s">
        <v>85</v>
      </c>
    </row>
    <row r="15" spans="1:10" ht="12.75">
      <c r="A15" s="31"/>
      <c r="B15" s="31"/>
      <c r="C15" s="38"/>
      <c r="D15" s="18"/>
      <c r="E15" s="18"/>
      <c r="F15" s="18"/>
      <c r="G15" s="20"/>
      <c r="H15" s="246" t="s">
        <v>37</v>
      </c>
      <c r="I15" s="202"/>
      <c r="J15" s="16">
        <f>$J$85+$I$88</f>
        <v>150624</v>
      </c>
    </row>
    <row r="16" spans="1:12" ht="12.75">
      <c r="A16" s="210" t="s">
        <v>16</v>
      </c>
      <c r="B16" s="211"/>
      <c r="C16" s="235" t="s">
        <v>83</v>
      </c>
      <c r="D16" s="209"/>
      <c r="E16" s="209"/>
      <c r="F16" s="206"/>
      <c r="G16" s="20"/>
      <c r="H16" s="246" t="s">
        <v>175</v>
      </c>
      <c r="I16" s="202"/>
      <c r="J16" s="16">
        <f>$J$100</f>
        <v>110083.52</v>
      </c>
      <c r="L16" s="4" t="s">
        <v>77</v>
      </c>
    </row>
    <row r="17" spans="1:10" ht="12.75">
      <c r="A17" s="245" t="s">
        <v>11</v>
      </c>
      <c r="B17" s="245"/>
      <c r="C17" s="40"/>
      <c r="D17" s="18"/>
      <c r="E17" s="18"/>
      <c r="F17" s="18"/>
      <c r="G17" s="39"/>
      <c r="H17" s="246" t="s">
        <v>12</v>
      </c>
      <c r="I17" s="202"/>
      <c r="J17" s="41">
        <f>IF(J8=0,"",J16/J8)</f>
        <v>0.11008352</v>
      </c>
    </row>
    <row r="18" spans="1:12" ht="12.75">
      <c r="A18" s="42"/>
      <c r="B18" s="103"/>
      <c r="C18" s="43"/>
      <c r="D18" s="43"/>
      <c r="E18" s="43"/>
      <c r="F18" s="43"/>
      <c r="G18" s="44"/>
      <c r="H18" s="236" t="s">
        <v>44</v>
      </c>
      <c r="I18" s="237"/>
      <c r="J18" s="113">
        <v>0.7</v>
      </c>
      <c r="L18" s="4" t="s">
        <v>110</v>
      </c>
    </row>
    <row r="19" spans="1:12" ht="12.75">
      <c r="A19" s="46"/>
      <c r="B19" s="47"/>
      <c r="C19" s="47"/>
      <c r="D19" s="47"/>
      <c r="E19" s="47"/>
      <c r="F19" s="47"/>
      <c r="G19" s="48"/>
      <c r="H19" s="244" t="s">
        <v>43</v>
      </c>
      <c r="I19" s="202"/>
      <c r="J19" s="50">
        <f>IF(J18=0,"",IF(J18="","",ROUND(J8*J18,-3)))</f>
        <v>700000</v>
      </c>
      <c r="L19" s="4" t="s">
        <v>82</v>
      </c>
    </row>
    <row r="20" spans="1:12" ht="12.75">
      <c r="A20" s="46"/>
      <c r="B20" s="47"/>
      <c r="C20" s="47"/>
      <c r="D20" s="47"/>
      <c r="E20" s="47"/>
      <c r="F20" s="47"/>
      <c r="G20" s="48"/>
      <c r="H20" s="236" t="s">
        <v>38</v>
      </c>
      <c r="I20" s="237"/>
      <c r="J20" s="51">
        <v>0.055</v>
      </c>
      <c r="L20" s="4" t="s">
        <v>111</v>
      </c>
    </row>
    <row r="21" spans="1:12" ht="12.75">
      <c r="A21" s="46"/>
      <c r="B21" s="47"/>
      <c r="C21" s="47"/>
      <c r="D21" s="47"/>
      <c r="E21" s="47"/>
      <c r="F21" s="47"/>
      <c r="G21" s="48"/>
      <c r="H21" s="236" t="s">
        <v>39</v>
      </c>
      <c r="I21" s="237"/>
      <c r="J21" s="52">
        <v>25</v>
      </c>
      <c r="L21" s="4" t="s">
        <v>78</v>
      </c>
    </row>
    <row r="22" spans="1:10" ht="12.75">
      <c r="A22" s="46"/>
      <c r="B22" s="47"/>
      <c r="C22" s="47"/>
      <c r="D22" s="47"/>
      <c r="E22" s="47"/>
      <c r="F22" s="47"/>
      <c r="G22" s="48"/>
      <c r="H22" s="236" t="s">
        <v>40</v>
      </c>
      <c r="I22" s="247"/>
      <c r="J22" s="53">
        <f>IF(J18=0,0,IF(J18="",0,IF(J20=0,0,IF(J20="",0,IF(J21=0,0,IF(J21="",0,ROUND(-PMT(J20/12,J21*12,J19)+0.5,0)))))))</f>
        <v>4299</v>
      </c>
    </row>
    <row r="23" spans="1:10" ht="12.75">
      <c r="A23" s="46"/>
      <c r="B23" s="47"/>
      <c r="C23" s="47"/>
      <c r="D23" s="47"/>
      <c r="E23" s="47"/>
      <c r="F23" s="47"/>
      <c r="G23" s="48"/>
      <c r="H23" s="236" t="s">
        <v>41</v>
      </c>
      <c r="I23" s="247"/>
      <c r="J23" s="54">
        <f>J22*12</f>
        <v>51588</v>
      </c>
    </row>
    <row r="24" spans="1:10" ht="12.75">
      <c r="A24" s="111"/>
      <c r="B24" s="47"/>
      <c r="C24" s="47"/>
      <c r="D24" s="47"/>
      <c r="E24" s="47"/>
      <c r="F24" s="47"/>
      <c r="G24" s="48"/>
      <c r="H24" s="248" t="s">
        <v>58</v>
      </c>
      <c r="I24" s="202"/>
      <c r="J24" s="29">
        <f>IF(J22=0,J8,J8-J19)</f>
        <v>300000</v>
      </c>
    </row>
    <row r="25" spans="1:10" ht="12.75">
      <c r="A25" s="46"/>
      <c r="B25" s="47"/>
      <c r="C25" s="47"/>
      <c r="D25" s="47"/>
      <c r="E25" s="47"/>
      <c r="F25" s="47"/>
      <c r="G25" s="48"/>
      <c r="H25" s="236" t="s">
        <v>42</v>
      </c>
      <c r="I25" s="247"/>
      <c r="J25" s="53">
        <f>J16-J23</f>
        <v>58495.520000000004</v>
      </c>
    </row>
    <row r="26" spans="1:10" ht="12.75">
      <c r="A26" s="55"/>
      <c r="B26" s="56"/>
      <c r="C26" s="56"/>
      <c r="D26" s="56"/>
      <c r="E26" s="56"/>
      <c r="F26" s="56"/>
      <c r="G26" s="57"/>
      <c r="H26" s="236" t="s">
        <v>72</v>
      </c>
      <c r="I26" s="247"/>
      <c r="J26" s="58">
        <f>IF(J24&lt;&gt;0,J25/J24,"")</f>
        <v>0.19498506666666668</v>
      </c>
    </row>
    <row r="27" spans="1:12" ht="13.5" thickBot="1">
      <c r="A27" s="59"/>
      <c r="B27" s="59"/>
      <c r="C27" s="59"/>
      <c r="D27" s="59"/>
      <c r="E27" s="59"/>
      <c r="F27" s="59"/>
      <c r="G27" s="59"/>
      <c r="H27" s="30"/>
      <c r="I27" s="30"/>
      <c r="J27" s="31"/>
      <c r="L27" s="4" t="s">
        <v>79</v>
      </c>
    </row>
    <row r="28" spans="1:10" ht="13.5" thickBot="1">
      <c r="A28" s="98" t="s">
        <v>45</v>
      </c>
      <c r="B28" s="99"/>
      <c r="C28" s="99"/>
      <c r="D28" s="99"/>
      <c r="E28" s="219" t="s">
        <v>56</v>
      </c>
      <c r="F28" s="219"/>
      <c r="G28" s="62"/>
      <c r="H28" s="62"/>
      <c r="I28" s="219" t="s">
        <v>57</v>
      </c>
      <c r="J28" s="220"/>
    </row>
    <row r="29" spans="1:10" ht="12.75">
      <c r="A29" s="100"/>
      <c r="B29" s="100"/>
      <c r="C29" s="100"/>
      <c r="D29" s="100"/>
      <c r="E29" s="101"/>
      <c r="F29" s="101"/>
      <c r="G29" s="101"/>
      <c r="H29" s="101"/>
      <c r="I29" s="101"/>
      <c r="J29" s="101"/>
    </row>
    <row r="30" spans="1:10" ht="12.75">
      <c r="A30" s="32" t="s">
        <v>30</v>
      </c>
      <c r="B30" s="32"/>
      <c r="C30" s="32"/>
      <c r="D30" s="32"/>
      <c r="E30" s="60" t="s">
        <v>31</v>
      </c>
      <c r="F30" s="60" t="s">
        <v>73</v>
      </c>
      <c r="G30" s="61"/>
      <c r="H30" s="61"/>
      <c r="I30" s="60" t="s">
        <v>31</v>
      </c>
      <c r="J30" s="60" t="s">
        <v>73</v>
      </c>
    </row>
    <row r="31" spans="1:10" ht="12.75">
      <c r="A31" s="63"/>
      <c r="B31" s="63"/>
      <c r="C31" s="63"/>
      <c r="D31" s="63"/>
      <c r="E31" s="64"/>
      <c r="F31" s="64"/>
      <c r="G31" s="65"/>
      <c r="H31" s="65"/>
      <c r="I31" s="64"/>
      <c r="J31" s="64"/>
    </row>
    <row r="32" spans="1:12" ht="12.75">
      <c r="A32" s="208" t="s">
        <v>21</v>
      </c>
      <c r="B32" s="209"/>
      <c r="C32" s="206"/>
      <c r="D32" s="69"/>
      <c r="E32" s="23">
        <v>6200</v>
      </c>
      <c r="F32" s="24">
        <f aca="true" t="shared" si="0" ref="F32:F45">IF(OR($E$85=0,E32=0,E32=""),"",E32/$E$85)</f>
        <v>1.975780752071383</v>
      </c>
      <c r="G32" s="170"/>
      <c r="H32" s="170"/>
      <c r="I32" s="23">
        <v>6200</v>
      </c>
      <c r="J32" s="24">
        <f aca="true" t="shared" si="1" ref="J32:J45">IF(OR($E$85=0,I32=0,I32=""),"",I32/$E$85)</f>
        <v>1.975780752071383</v>
      </c>
      <c r="L32" s="4" t="s">
        <v>112</v>
      </c>
    </row>
    <row r="33" spans="1:12" ht="12.75">
      <c r="A33" s="208" t="s">
        <v>22</v>
      </c>
      <c r="B33" s="209"/>
      <c r="C33" s="206"/>
      <c r="D33" s="69"/>
      <c r="E33" s="23">
        <v>2000</v>
      </c>
      <c r="F33" s="24">
        <f t="shared" si="0"/>
        <v>0.6373486297004461</v>
      </c>
      <c r="G33" s="170"/>
      <c r="H33" s="170"/>
      <c r="I33" s="23">
        <v>2000</v>
      </c>
      <c r="J33" s="24">
        <f t="shared" si="1"/>
        <v>0.6373486297004461</v>
      </c>
      <c r="L33" s="4" t="s">
        <v>54</v>
      </c>
    </row>
    <row r="34" spans="1:12" ht="12.75">
      <c r="A34" s="221" t="s">
        <v>47</v>
      </c>
      <c r="B34" s="221"/>
      <c r="C34" s="222"/>
      <c r="D34" s="26">
        <v>0.05</v>
      </c>
      <c r="E34" s="27">
        <f>IF(D34&gt;0,D34*D96,0)</f>
        <v>2024.1000000000001</v>
      </c>
      <c r="F34" s="24">
        <f t="shared" si="0"/>
        <v>0.6450286806883365</v>
      </c>
      <c r="G34" s="22" t="s">
        <v>20</v>
      </c>
      <c r="H34" s="26">
        <v>0.05</v>
      </c>
      <c r="I34" s="27">
        <f>IF(H34&gt;0,H34*J96,0)</f>
        <v>6778.080000000001</v>
      </c>
      <c r="J34" s="24">
        <f t="shared" si="1"/>
        <v>2.16</v>
      </c>
      <c r="L34" s="4" t="s">
        <v>113</v>
      </c>
    </row>
    <row r="35" spans="1:10" ht="12.75">
      <c r="A35" s="208" t="s">
        <v>23</v>
      </c>
      <c r="B35" s="209"/>
      <c r="C35" s="206"/>
      <c r="D35" s="69"/>
      <c r="E35" s="23"/>
      <c r="F35" s="24">
        <f t="shared" si="0"/>
      </c>
      <c r="G35" s="170"/>
      <c r="H35" s="170"/>
      <c r="I35" s="23"/>
      <c r="J35" s="24">
        <f t="shared" si="1"/>
      </c>
    </row>
    <row r="36" spans="1:10" ht="12.75">
      <c r="A36" s="208" t="s">
        <v>24</v>
      </c>
      <c r="B36" s="209"/>
      <c r="C36" s="206"/>
      <c r="D36" s="69"/>
      <c r="E36" s="23"/>
      <c r="F36" s="24">
        <f t="shared" si="0"/>
      </c>
      <c r="G36" s="170"/>
      <c r="H36" s="170"/>
      <c r="I36" s="23"/>
      <c r="J36" s="24">
        <f t="shared" si="1"/>
      </c>
    </row>
    <row r="37" spans="1:10" ht="12.75">
      <c r="A37" s="208" t="s">
        <v>27</v>
      </c>
      <c r="B37" s="209"/>
      <c r="C37" s="206"/>
      <c r="D37" s="69"/>
      <c r="E37" s="23">
        <v>1500</v>
      </c>
      <c r="F37" s="24">
        <f t="shared" si="0"/>
        <v>0.4780114722753346</v>
      </c>
      <c r="G37" s="170"/>
      <c r="H37" s="170"/>
      <c r="I37" s="23">
        <v>1800</v>
      </c>
      <c r="J37" s="24">
        <f t="shared" si="1"/>
        <v>0.5736137667304015</v>
      </c>
    </row>
    <row r="38" spans="1:10" ht="12.75">
      <c r="A38" s="208" t="s">
        <v>28</v>
      </c>
      <c r="B38" s="209"/>
      <c r="C38" s="206"/>
      <c r="D38" s="69"/>
      <c r="E38" s="23">
        <v>3000</v>
      </c>
      <c r="F38" s="24">
        <f t="shared" si="0"/>
        <v>0.9560229445506692</v>
      </c>
      <c r="G38" s="170"/>
      <c r="H38" s="170"/>
      <c r="I38" s="23">
        <v>3000</v>
      </c>
      <c r="J38" s="24">
        <f t="shared" si="1"/>
        <v>0.9560229445506692</v>
      </c>
    </row>
    <row r="39" spans="1:10" ht="12.75">
      <c r="A39" s="208" t="s">
        <v>52</v>
      </c>
      <c r="B39" s="209"/>
      <c r="C39" s="206"/>
      <c r="D39" s="69"/>
      <c r="E39" s="23">
        <v>600</v>
      </c>
      <c r="F39" s="24">
        <f t="shared" si="0"/>
        <v>0.19120458891013384</v>
      </c>
      <c r="G39" s="170"/>
      <c r="H39" s="170"/>
      <c r="I39" s="23">
        <v>700</v>
      </c>
      <c r="J39" s="24">
        <f t="shared" si="1"/>
        <v>0.22307202039515614</v>
      </c>
    </row>
    <row r="40" spans="1:10" ht="12.75">
      <c r="A40" s="208" t="s">
        <v>26</v>
      </c>
      <c r="B40" s="209"/>
      <c r="C40" s="206"/>
      <c r="D40" s="69"/>
      <c r="E40" s="23"/>
      <c r="F40" s="24">
        <f t="shared" si="0"/>
      </c>
      <c r="G40" s="170"/>
      <c r="H40" s="170"/>
      <c r="I40" s="23"/>
      <c r="J40" s="24">
        <f t="shared" si="1"/>
      </c>
    </row>
    <row r="41" spans="1:10" ht="12.75">
      <c r="A41" s="208" t="s">
        <v>25</v>
      </c>
      <c r="B41" s="209"/>
      <c r="C41" s="206"/>
      <c r="D41" s="69"/>
      <c r="E41" s="23">
        <v>1275</v>
      </c>
      <c r="F41" s="24">
        <f t="shared" si="0"/>
        <v>0.4063097514340344</v>
      </c>
      <c r="G41" s="170"/>
      <c r="H41" s="170"/>
      <c r="I41" s="23">
        <v>1300</v>
      </c>
      <c r="J41" s="24">
        <f t="shared" si="1"/>
        <v>0.41427660930529</v>
      </c>
    </row>
    <row r="42" spans="1:10" ht="12.75">
      <c r="A42" s="208" t="s">
        <v>118</v>
      </c>
      <c r="B42" s="209"/>
      <c r="C42" s="206"/>
      <c r="D42" s="69"/>
      <c r="E42" s="23">
        <v>1800</v>
      </c>
      <c r="F42" s="24">
        <f t="shared" si="0"/>
        <v>0.5736137667304015</v>
      </c>
      <c r="G42" s="170"/>
      <c r="H42" s="170"/>
      <c r="I42" s="23">
        <v>2000</v>
      </c>
      <c r="J42" s="24">
        <f t="shared" si="1"/>
        <v>0.6373486297004461</v>
      </c>
    </row>
    <row r="43" spans="1:10" ht="12.75">
      <c r="A43" s="208" t="s">
        <v>29</v>
      </c>
      <c r="B43" s="209"/>
      <c r="C43" s="206"/>
      <c r="D43" s="69"/>
      <c r="E43" s="23">
        <v>1000</v>
      </c>
      <c r="F43" s="24">
        <f t="shared" si="0"/>
        <v>0.3186743148502231</v>
      </c>
      <c r="G43" s="170"/>
      <c r="H43" s="170"/>
      <c r="I43" s="23">
        <v>1200</v>
      </c>
      <c r="J43" s="24">
        <f t="shared" si="1"/>
        <v>0.3824091778202677</v>
      </c>
    </row>
    <row r="44" spans="1:10" ht="12.75">
      <c r="A44" s="208" t="s">
        <v>117</v>
      </c>
      <c r="B44" s="209"/>
      <c r="C44" s="206"/>
      <c r="D44" s="69"/>
      <c r="E44" s="23">
        <v>500</v>
      </c>
      <c r="F44" s="24">
        <f t="shared" si="0"/>
        <v>0.15933715742511154</v>
      </c>
      <c r="G44" s="170"/>
      <c r="H44" s="170"/>
      <c r="I44" s="23">
        <v>500</v>
      </c>
      <c r="J44" s="24">
        <f t="shared" si="1"/>
        <v>0.15933715742511154</v>
      </c>
    </row>
    <row r="45" spans="1:10" ht="12.75">
      <c r="A45" s="208"/>
      <c r="B45" s="209"/>
      <c r="C45" s="206"/>
      <c r="D45" s="69"/>
      <c r="E45" s="28"/>
      <c r="F45" s="110">
        <f t="shared" si="0"/>
      </c>
      <c r="G45" s="170"/>
      <c r="H45" s="170"/>
      <c r="I45" s="28"/>
      <c r="J45" s="110">
        <f t="shared" si="1"/>
      </c>
    </row>
    <row r="46" spans="1:10" ht="12.75">
      <c r="A46" s="170"/>
      <c r="B46" s="170"/>
      <c r="C46" s="170"/>
      <c r="D46" s="69"/>
      <c r="E46" s="27"/>
      <c r="F46" s="24"/>
      <c r="G46" s="170"/>
      <c r="H46" s="170"/>
      <c r="I46" s="27"/>
      <c r="J46" s="24"/>
    </row>
    <row r="47" spans="1:10" ht="12.75">
      <c r="A47" s="32" t="s">
        <v>68</v>
      </c>
      <c r="B47" s="32"/>
      <c r="C47" s="31"/>
      <c r="D47" s="31"/>
      <c r="E47" s="29">
        <f>SUM(E32:E45)</f>
        <v>19899.1</v>
      </c>
      <c r="F47" s="17">
        <f>IF($E$85=0,"",E47/$E$85)</f>
        <v>6.341332058636073</v>
      </c>
      <c r="G47" s="30"/>
      <c r="H47" s="30"/>
      <c r="I47" s="29">
        <f>SUM(I32:I45)</f>
        <v>25478.08</v>
      </c>
      <c r="J47" s="17">
        <f>IF($E$85=0,"",I47/$E$85)</f>
        <v>8.119209687699172</v>
      </c>
    </row>
    <row r="48" spans="1:10" ht="12.75">
      <c r="A48" s="32"/>
      <c r="B48" s="32"/>
      <c r="C48" s="31"/>
      <c r="D48" s="31"/>
      <c r="E48" s="29"/>
      <c r="F48" s="25"/>
      <c r="G48" s="30"/>
      <c r="H48" s="30"/>
      <c r="I48" s="29"/>
      <c r="J48" s="25"/>
    </row>
    <row r="49" spans="1:10" ht="12.75">
      <c r="A49" s="223" t="s">
        <v>36</v>
      </c>
      <c r="B49" s="224"/>
      <c r="C49" s="224"/>
      <c r="D49" s="224"/>
      <c r="E49" s="224"/>
      <c r="F49" s="224"/>
      <c r="G49" s="224"/>
      <c r="H49" s="224"/>
      <c r="I49" s="224"/>
      <c r="J49" s="225"/>
    </row>
    <row r="50" spans="1:10" ht="12.75">
      <c r="A50" s="226"/>
      <c r="B50" s="227"/>
      <c r="C50" s="227"/>
      <c r="D50" s="227"/>
      <c r="E50" s="227"/>
      <c r="F50" s="227"/>
      <c r="G50" s="227"/>
      <c r="H50" s="227"/>
      <c r="I50" s="227"/>
      <c r="J50" s="228"/>
    </row>
    <row r="51" spans="1:10" ht="12.75">
      <c r="A51" s="226"/>
      <c r="B51" s="227"/>
      <c r="C51" s="227"/>
      <c r="D51" s="227"/>
      <c r="E51" s="227"/>
      <c r="F51" s="227"/>
      <c r="G51" s="227"/>
      <c r="H51" s="227"/>
      <c r="I51" s="227"/>
      <c r="J51" s="228"/>
    </row>
    <row r="52" spans="1:10" ht="12.75">
      <c r="A52" s="229"/>
      <c r="B52" s="230"/>
      <c r="C52" s="230"/>
      <c r="D52" s="230"/>
      <c r="E52" s="230"/>
      <c r="F52" s="230"/>
      <c r="G52" s="230"/>
      <c r="H52" s="230"/>
      <c r="I52" s="230"/>
      <c r="J52" s="231"/>
    </row>
    <row r="53" spans="1:10" ht="12.75">
      <c r="A53" s="249" t="s">
        <v>55</v>
      </c>
      <c r="B53" s="249"/>
      <c r="C53" s="216" t="str">
        <f>$C$10</f>
        <v>Test Center</v>
      </c>
      <c r="D53" s="217"/>
      <c r="E53" s="217"/>
      <c r="F53" s="217"/>
      <c r="G53" s="218"/>
      <c r="H53" s="218"/>
      <c r="I53" s="218"/>
      <c r="J53" s="66">
        <f>$J$2</f>
        <v>43428.45424953704</v>
      </c>
    </row>
    <row r="54" spans="1:10" ht="12.75">
      <c r="A54" s="31"/>
      <c r="B54" s="31"/>
      <c r="C54" s="31"/>
      <c r="D54" s="31"/>
      <c r="E54" s="31"/>
      <c r="F54" s="31"/>
      <c r="G54" s="31"/>
      <c r="H54" s="31"/>
      <c r="I54" s="31"/>
      <c r="J54" s="66"/>
    </row>
    <row r="55" spans="1:10" ht="12.75">
      <c r="A55" s="31"/>
      <c r="B55" s="67"/>
      <c r="C55" s="31"/>
      <c r="D55" s="31"/>
      <c r="E55" s="68" t="s">
        <v>163</v>
      </c>
      <c r="F55" s="60" t="s">
        <v>170</v>
      </c>
      <c r="G55" s="68" t="s">
        <v>170</v>
      </c>
      <c r="H55" s="68" t="s">
        <v>66</v>
      </c>
      <c r="I55" s="68" t="s">
        <v>66</v>
      </c>
      <c r="J55" s="68" t="s">
        <v>15</v>
      </c>
    </row>
    <row r="56" spans="1:10" ht="12.75">
      <c r="A56" s="106" t="s">
        <v>161</v>
      </c>
      <c r="B56" s="250" t="s">
        <v>164</v>
      </c>
      <c r="C56" s="251"/>
      <c r="D56" s="171" t="s">
        <v>165</v>
      </c>
      <c r="E56" s="68" t="s">
        <v>162</v>
      </c>
      <c r="F56" s="172" t="s">
        <v>173</v>
      </c>
      <c r="G56" s="68" t="s">
        <v>169</v>
      </c>
      <c r="H56" s="157" t="s">
        <v>173</v>
      </c>
      <c r="I56" s="68" t="s">
        <v>169</v>
      </c>
      <c r="J56" s="68" t="s">
        <v>67</v>
      </c>
    </row>
    <row r="57" spans="1:10" ht="12.75">
      <c r="A57" s="74"/>
      <c r="B57" s="74"/>
      <c r="C57" s="90"/>
      <c r="D57" s="90"/>
      <c r="E57" s="20"/>
      <c r="F57" s="31"/>
      <c r="G57" s="20"/>
      <c r="H57" s="31"/>
      <c r="I57" s="91">
        <f>IF(G57&gt;0,G57/E57,"")</f>
      </c>
      <c r="J57" s="75"/>
    </row>
    <row r="58" spans="1:12" ht="12.75">
      <c r="A58" s="107" t="s">
        <v>166</v>
      </c>
      <c r="B58" s="197">
        <v>38169</v>
      </c>
      <c r="C58" s="198"/>
      <c r="D58" s="152">
        <v>39263</v>
      </c>
      <c r="E58" s="72">
        <v>700</v>
      </c>
      <c r="F58" s="156">
        <f>IF(E58="","",G58/E58)</f>
        <v>0</v>
      </c>
      <c r="G58" s="104"/>
      <c r="H58" s="154">
        <v>4</v>
      </c>
      <c r="I58" s="153">
        <f>IF(E58="",0,E58*H58)</f>
        <v>2800</v>
      </c>
      <c r="J58" s="75">
        <f aca="true" t="shared" si="2" ref="J58:J79">I58*12</f>
        <v>33600</v>
      </c>
      <c r="L58" s="4" t="s">
        <v>80</v>
      </c>
    </row>
    <row r="59" spans="1:12" ht="12.75">
      <c r="A59" s="107" t="s">
        <v>167</v>
      </c>
      <c r="B59" s="197">
        <v>38637</v>
      </c>
      <c r="C59" s="198"/>
      <c r="D59" s="152">
        <v>40117</v>
      </c>
      <c r="E59" s="72">
        <v>927</v>
      </c>
      <c r="F59" s="156">
        <f aca="true" t="shared" si="3" ref="F59:F79">IF(E59="","",G59/E59)</f>
        <v>0</v>
      </c>
      <c r="G59" s="104"/>
      <c r="H59" s="154">
        <v>4</v>
      </c>
      <c r="I59" s="153">
        <f aca="true" t="shared" si="4" ref="I59:I79">IF(E59="",0,E59*H59)</f>
        <v>3708</v>
      </c>
      <c r="J59" s="75">
        <f t="shared" si="2"/>
        <v>44496</v>
      </c>
      <c r="L59" s="4" t="s">
        <v>81</v>
      </c>
    </row>
    <row r="60" spans="1:12" ht="12.75">
      <c r="A60" s="107" t="s">
        <v>168</v>
      </c>
      <c r="B60" s="197">
        <v>39142</v>
      </c>
      <c r="C60" s="198"/>
      <c r="D60" s="152">
        <v>40237</v>
      </c>
      <c r="E60" s="72">
        <v>1511</v>
      </c>
      <c r="F60" s="156">
        <f t="shared" si="3"/>
        <v>0</v>
      </c>
      <c r="G60" s="104"/>
      <c r="H60" s="154">
        <v>4</v>
      </c>
      <c r="I60" s="153">
        <f t="shared" si="4"/>
        <v>6044</v>
      </c>
      <c r="J60" s="75">
        <f t="shared" si="2"/>
        <v>72528</v>
      </c>
      <c r="L60" s="4" t="s">
        <v>116</v>
      </c>
    </row>
    <row r="61" spans="1:10" ht="12.75">
      <c r="A61" s="107"/>
      <c r="B61" s="197"/>
      <c r="C61" s="198"/>
      <c r="D61" s="152"/>
      <c r="E61" s="155"/>
      <c r="F61" s="156">
        <f t="shared" si="3"/>
      </c>
      <c r="G61" s="104"/>
      <c r="H61" s="154"/>
      <c r="I61" s="153">
        <f t="shared" si="4"/>
        <v>0</v>
      </c>
      <c r="J61" s="75">
        <f t="shared" si="2"/>
        <v>0</v>
      </c>
    </row>
    <row r="62" spans="1:10" ht="12.75">
      <c r="A62" s="107"/>
      <c r="B62" s="197"/>
      <c r="C62" s="198"/>
      <c r="D62" s="152"/>
      <c r="E62" s="155"/>
      <c r="F62" s="156">
        <f t="shared" si="3"/>
      </c>
      <c r="G62" s="104"/>
      <c r="H62" s="154"/>
      <c r="I62" s="153">
        <f t="shared" si="4"/>
        <v>0</v>
      </c>
      <c r="J62" s="75">
        <f t="shared" si="2"/>
        <v>0</v>
      </c>
    </row>
    <row r="63" spans="1:10" ht="12.75">
      <c r="A63" s="107"/>
      <c r="B63" s="197"/>
      <c r="C63" s="198"/>
      <c r="D63" s="152"/>
      <c r="E63" s="155"/>
      <c r="F63" s="156">
        <f t="shared" si="3"/>
      </c>
      <c r="G63" s="104"/>
      <c r="H63" s="154"/>
      <c r="I63" s="153">
        <f t="shared" si="4"/>
        <v>0</v>
      </c>
      <c r="J63" s="75">
        <f t="shared" si="2"/>
        <v>0</v>
      </c>
    </row>
    <row r="64" spans="1:10" ht="12.75">
      <c r="A64" s="107"/>
      <c r="B64" s="197"/>
      <c r="C64" s="198"/>
      <c r="D64" s="152"/>
      <c r="E64" s="155"/>
      <c r="F64" s="156">
        <f t="shared" si="3"/>
      </c>
      <c r="G64" s="104"/>
      <c r="H64" s="154"/>
      <c r="I64" s="153">
        <f t="shared" si="4"/>
        <v>0</v>
      </c>
      <c r="J64" s="75">
        <f t="shared" si="2"/>
        <v>0</v>
      </c>
    </row>
    <row r="65" spans="1:10" ht="12.75">
      <c r="A65" s="107"/>
      <c r="B65" s="197"/>
      <c r="C65" s="198"/>
      <c r="D65" s="152"/>
      <c r="E65" s="155"/>
      <c r="F65" s="156">
        <f t="shared" si="3"/>
      </c>
      <c r="G65" s="104"/>
      <c r="H65" s="154"/>
      <c r="I65" s="153">
        <f t="shared" si="4"/>
        <v>0</v>
      </c>
      <c r="J65" s="75">
        <f t="shared" si="2"/>
        <v>0</v>
      </c>
    </row>
    <row r="66" spans="1:10" ht="12.75">
      <c r="A66" s="107"/>
      <c r="B66" s="197"/>
      <c r="C66" s="198"/>
      <c r="D66" s="152"/>
      <c r="E66" s="155"/>
      <c r="F66" s="156">
        <f t="shared" si="3"/>
      </c>
      <c r="G66" s="104"/>
      <c r="H66" s="154"/>
      <c r="I66" s="153">
        <f t="shared" si="4"/>
        <v>0</v>
      </c>
      <c r="J66" s="75">
        <f t="shared" si="2"/>
        <v>0</v>
      </c>
    </row>
    <row r="67" spans="1:10" ht="12.75">
      <c r="A67" s="107"/>
      <c r="B67" s="197"/>
      <c r="C67" s="198"/>
      <c r="D67" s="152"/>
      <c r="E67" s="155"/>
      <c r="F67" s="156">
        <f t="shared" si="3"/>
      </c>
      <c r="G67" s="104"/>
      <c r="H67" s="154"/>
      <c r="I67" s="153">
        <f t="shared" si="4"/>
        <v>0</v>
      </c>
      <c r="J67" s="75">
        <f t="shared" si="2"/>
        <v>0</v>
      </c>
    </row>
    <row r="68" spans="1:10" ht="12.75">
      <c r="A68" s="107"/>
      <c r="B68" s="197"/>
      <c r="C68" s="198"/>
      <c r="D68" s="152"/>
      <c r="E68" s="155"/>
      <c r="F68" s="156">
        <f t="shared" si="3"/>
      </c>
      <c r="G68" s="104"/>
      <c r="H68" s="154"/>
      <c r="I68" s="153">
        <f t="shared" si="4"/>
        <v>0</v>
      </c>
      <c r="J68" s="75">
        <f t="shared" si="2"/>
        <v>0</v>
      </c>
    </row>
    <row r="69" spans="1:10" ht="12.75">
      <c r="A69" s="108"/>
      <c r="B69" s="197"/>
      <c r="C69" s="198"/>
      <c r="D69" s="152"/>
      <c r="E69" s="155"/>
      <c r="F69" s="156">
        <f t="shared" si="3"/>
      </c>
      <c r="G69" s="104"/>
      <c r="H69" s="154"/>
      <c r="I69" s="153">
        <f t="shared" si="4"/>
        <v>0</v>
      </c>
      <c r="J69" s="75">
        <f t="shared" si="2"/>
        <v>0</v>
      </c>
    </row>
    <row r="70" spans="1:10" ht="12.75">
      <c r="A70" s="107"/>
      <c r="B70" s="197"/>
      <c r="C70" s="198"/>
      <c r="D70" s="152"/>
      <c r="E70" s="155"/>
      <c r="F70" s="156">
        <f t="shared" si="3"/>
      </c>
      <c r="G70" s="104"/>
      <c r="H70" s="154"/>
      <c r="I70" s="153">
        <f t="shared" si="4"/>
        <v>0</v>
      </c>
      <c r="J70" s="75">
        <f t="shared" si="2"/>
        <v>0</v>
      </c>
    </row>
    <row r="71" spans="1:10" ht="12.75">
      <c r="A71" s="107"/>
      <c r="B71" s="197"/>
      <c r="C71" s="198"/>
      <c r="D71" s="152"/>
      <c r="E71" s="155"/>
      <c r="F71" s="156">
        <f t="shared" si="3"/>
      </c>
      <c r="G71" s="104"/>
      <c r="H71" s="154"/>
      <c r="I71" s="153">
        <f t="shared" si="4"/>
        <v>0</v>
      </c>
      <c r="J71" s="75">
        <f t="shared" si="2"/>
        <v>0</v>
      </c>
    </row>
    <row r="72" spans="1:10" ht="12.75">
      <c r="A72" s="107"/>
      <c r="B72" s="197"/>
      <c r="C72" s="198"/>
      <c r="D72" s="152"/>
      <c r="E72" s="155"/>
      <c r="F72" s="156">
        <f t="shared" si="3"/>
      </c>
      <c r="G72" s="104"/>
      <c r="H72" s="154"/>
      <c r="I72" s="153">
        <f t="shared" si="4"/>
        <v>0</v>
      </c>
      <c r="J72" s="75">
        <f t="shared" si="2"/>
        <v>0</v>
      </c>
    </row>
    <row r="73" spans="1:10" ht="12.75">
      <c r="A73" s="107"/>
      <c r="B73" s="197"/>
      <c r="C73" s="198"/>
      <c r="D73" s="152"/>
      <c r="E73" s="155"/>
      <c r="F73" s="156">
        <f t="shared" si="3"/>
      </c>
      <c r="G73" s="104"/>
      <c r="H73" s="154"/>
      <c r="I73" s="153">
        <f t="shared" si="4"/>
        <v>0</v>
      </c>
      <c r="J73" s="75">
        <f t="shared" si="2"/>
        <v>0</v>
      </c>
    </row>
    <row r="74" spans="1:10" ht="12.75">
      <c r="A74" s="107"/>
      <c r="B74" s="197"/>
      <c r="C74" s="198"/>
      <c r="D74" s="152"/>
      <c r="E74" s="155"/>
      <c r="F74" s="156">
        <f t="shared" si="3"/>
      </c>
      <c r="G74" s="104"/>
      <c r="H74" s="154"/>
      <c r="I74" s="153">
        <f t="shared" si="4"/>
        <v>0</v>
      </c>
      <c r="J74" s="75">
        <f t="shared" si="2"/>
        <v>0</v>
      </c>
    </row>
    <row r="75" spans="1:10" ht="12.75">
      <c r="A75" s="108"/>
      <c r="B75" s="197"/>
      <c r="C75" s="198"/>
      <c r="D75" s="152"/>
      <c r="E75" s="155"/>
      <c r="F75" s="156">
        <f t="shared" si="3"/>
      </c>
      <c r="G75" s="104"/>
      <c r="H75" s="154"/>
      <c r="I75" s="153">
        <f t="shared" si="4"/>
        <v>0</v>
      </c>
      <c r="J75" s="75">
        <f t="shared" si="2"/>
        <v>0</v>
      </c>
    </row>
    <row r="76" spans="1:10" ht="12.75">
      <c r="A76" s="107"/>
      <c r="B76" s="197"/>
      <c r="C76" s="198"/>
      <c r="D76" s="152"/>
      <c r="E76" s="155"/>
      <c r="F76" s="156">
        <f t="shared" si="3"/>
      </c>
      <c r="G76" s="104"/>
      <c r="H76" s="154"/>
      <c r="I76" s="153">
        <f t="shared" si="4"/>
        <v>0</v>
      </c>
      <c r="J76" s="75">
        <f t="shared" si="2"/>
        <v>0</v>
      </c>
    </row>
    <row r="77" spans="1:10" ht="12.75">
      <c r="A77" s="107"/>
      <c r="B77" s="197"/>
      <c r="C77" s="198"/>
      <c r="D77" s="152"/>
      <c r="E77" s="155"/>
      <c r="F77" s="156">
        <f t="shared" si="3"/>
      </c>
      <c r="G77" s="104"/>
      <c r="H77" s="154"/>
      <c r="I77" s="153">
        <f t="shared" si="4"/>
        <v>0</v>
      </c>
      <c r="J77" s="75">
        <f t="shared" si="2"/>
        <v>0</v>
      </c>
    </row>
    <row r="78" spans="1:10" ht="12.75">
      <c r="A78" s="107"/>
      <c r="B78" s="197"/>
      <c r="C78" s="198"/>
      <c r="D78" s="152"/>
      <c r="E78" s="155"/>
      <c r="F78" s="156">
        <f t="shared" si="3"/>
      </c>
      <c r="G78" s="104"/>
      <c r="H78" s="154"/>
      <c r="I78" s="153">
        <f t="shared" si="4"/>
        <v>0</v>
      </c>
      <c r="J78" s="75">
        <f t="shared" si="2"/>
        <v>0</v>
      </c>
    </row>
    <row r="79" spans="1:10" ht="12.75">
      <c r="A79" s="107"/>
      <c r="B79" s="197"/>
      <c r="C79" s="198"/>
      <c r="D79" s="152"/>
      <c r="E79" s="155"/>
      <c r="F79" s="156">
        <f t="shared" si="3"/>
      </c>
      <c r="G79" s="104"/>
      <c r="H79" s="154"/>
      <c r="I79" s="153">
        <f t="shared" si="4"/>
        <v>0</v>
      </c>
      <c r="J79" s="75">
        <f t="shared" si="2"/>
        <v>0</v>
      </c>
    </row>
    <row r="80" spans="1:10" ht="13.5" thickBot="1">
      <c r="A80" s="173"/>
      <c r="B80" s="173"/>
      <c r="C80" s="19"/>
      <c r="D80" s="19"/>
      <c r="E80" s="174"/>
      <c r="F80" s="77"/>
      <c r="G80" s="75"/>
      <c r="H80" s="69"/>
      <c r="I80" s="76"/>
      <c r="J80" s="20"/>
    </row>
    <row r="81" spans="1:10" ht="13.5" thickBot="1">
      <c r="A81" s="212" t="s">
        <v>65</v>
      </c>
      <c r="B81" s="213"/>
      <c r="C81" s="214"/>
      <c r="D81" s="214"/>
      <c r="E81" s="214"/>
      <c r="F81" s="214"/>
      <c r="G81" s="214"/>
      <c r="H81" s="214"/>
      <c r="I81" s="214"/>
      <c r="J81" s="215"/>
    </row>
    <row r="82" spans="1:10" ht="12.75">
      <c r="A82" s="78"/>
      <c r="B82" s="78"/>
      <c r="C82" s="79"/>
      <c r="D82" s="79"/>
      <c r="E82" s="79"/>
      <c r="F82" s="79"/>
      <c r="G82" s="79"/>
      <c r="H82" s="79"/>
      <c r="I82" s="79"/>
      <c r="J82" s="79"/>
    </row>
    <row r="83" spans="1:10" ht="12.75">
      <c r="A83" s="78"/>
      <c r="B83" s="78"/>
      <c r="C83" s="79" t="s">
        <v>89</v>
      </c>
      <c r="D83" s="79" t="s">
        <v>91</v>
      </c>
      <c r="E83" s="22" t="s">
        <v>63</v>
      </c>
      <c r="F83" s="20" t="s">
        <v>34</v>
      </c>
      <c r="G83" s="20" t="s">
        <v>170</v>
      </c>
      <c r="H83" s="20" t="s">
        <v>170</v>
      </c>
      <c r="I83" s="20" t="s">
        <v>15</v>
      </c>
      <c r="J83" s="20" t="s">
        <v>15</v>
      </c>
    </row>
    <row r="84" spans="1:12" ht="12.75">
      <c r="A84" s="190" t="s">
        <v>119</v>
      </c>
      <c r="B84" s="186"/>
      <c r="C84" s="191"/>
      <c r="D84" s="130">
        <v>2</v>
      </c>
      <c r="E84" s="22" t="s">
        <v>64</v>
      </c>
      <c r="F84" s="158" t="s">
        <v>174</v>
      </c>
      <c r="G84" s="112" t="s">
        <v>169</v>
      </c>
      <c r="H84" s="112" t="s">
        <v>67</v>
      </c>
      <c r="I84" s="20" t="s">
        <v>60</v>
      </c>
      <c r="J84" s="20" t="s">
        <v>61</v>
      </c>
      <c r="L84" s="4" t="s">
        <v>92</v>
      </c>
    </row>
    <row r="85" spans="1:10" ht="12.75">
      <c r="A85" s="190" t="s">
        <v>120</v>
      </c>
      <c r="B85" s="186"/>
      <c r="C85" s="192"/>
      <c r="D85" s="117">
        <f>IF(OR(D84=0,D84=""),"",D84*43560)</f>
        <v>87120</v>
      </c>
      <c r="E85" s="8">
        <f>SUM(E58:E79)</f>
        <v>3138</v>
      </c>
      <c r="F85" s="17">
        <f>IF(E85=0,"",G85/E85)</f>
        <v>0</v>
      </c>
      <c r="G85" s="50">
        <f>SUM(G58:G79)</f>
        <v>0</v>
      </c>
      <c r="H85" s="50">
        <f>G85*12</f>
        <v>0</v>
      </c>
      <c r="I85" s="16">
        <f>SUM(I58:I79)</f>
        <v>12552</v>
      </c>
      <c r="J85" s="16">
        <f>SUM(J58:J79)</f>
        <v>150624</v>
      </c>
    </row>
    <row r="86" spans="1:12" ht="12.75">
      <c r="A86" s="190" t="s">
        <v>86</v>
      </c>
      <c r="B86" s="190"/>
      <c r="C86" s="191"/>
      <c r="D86" s="70"/>
      <c r="E86" s="112" t="s">
        <v>171</v>
      </c>
      <c r="F86" s="49"/>
      <c r="G86" s="49"/>
      <c r="H86" s="49"/>
      <c r="I86" s="49"/>
      <c r="J86" s="49"/>
      <c r="L86" s="4" t="s">
        <v>93</v>
      </c>
    </row>
    <row r="87" spans="1:12" ht="12.75">
      <c r="A87" s="190" t="s">
        <v>87</v>
      </c>
      <c r="B87" s="190"/>
      <c r="C87" s="191"/>
      <c r="D87" s="109">
        <v>15</v>
      </c>
      <c r="E87" s="112" t="s">
        <v>172</v>
      </c>
      <c r="F87" s="49"/>
      <c r="G87" s="112"/>
      <c r="H87" s="59"/>
      <c r="I87" s="118" t="s">
        <v>95</v>
      </c>
      <c r="J87" s="115"/>
      <c r="L87" s="4" t="s">
        <v>94</v>
      </c>
    </row>
    <row r="88" spans="1:12" ht="12.75">
      <c r="A88" s="185" t="s">
        <v>74</v>
      </c>
      <c r="B88" s="185"/>
      <c r="C88" s="186"/>
      <c r="D88" s="14">
        <f>SUM(D86:D87)</f>
        <v>15</v>
      </c>
      <c r="E88" s="15">
        <f>D88/(E85/1000)</f>
        <v>4.780114722753346</v>
      </c>
      <c r="F88" s="22"/>
      <c r="G88" s="127"/>
      <c r="H88" s="18"/>
      <c r="I88" s="12">
        <v>0</v>
      </c>
      <c r="J88" s="115"/>
      <c r="L88" s="4" t="s">
        <v>108</v>
      </c>
    </row>
    <row r="89" spans="1:10" ht="13.5" thickBot="1">
      <c r="A89" s="49"/>
      <c r="B89" s="49"/>
      <c r="D89" s="74"/>
      <c r="E89" s="49"/>
      <c r="F89" s="49"/>
      <c r="G89" s="183"/>
      <c r="H89" s="184"/>
      <c r="I89" s="49"/>
      <c r="J89" s="49"/>
    </row>
    <row r="90" spans="1:10" ht="13.5" thickBot="1">
      <c r="A90" s="212" t="s">
        <v>46</v>
      </c>
      <c r="B90" s="213"/>
      <c r="C90" s="214"/>
      <c r="D90" s="214"/>
      <c r="E90" s="214"/>
      <c r="F90" s="214"/>
      <c r="G90" s="214"/>
      <c r="H90" s="214"/>
      <c r="I90" s="214"/>
      <c r="J90" s="215"/>
    </row>
    <row r="91" spans="1:12" ht="12.75">
      <c r="A91" s="233" t="s">
        <v>32</v>
      </c>
      <c r="B91" s="194"/>
      <c r="C91" s="194"/>
      <c r="D91" s="195"/>
      <c r="E91" s="193" t="s">
        <v>33</v>
      </c>
      <c r="F91" s="194"/>
      <c r="G91" s="194"/>
      <c r="H91" s="194"/>
      <c r="I91" s="194"/>
      <c r="J91" s="195"/>
      <c r="L91" s="11"/>
    </row>
    <row r="92" spans="1:12" ht="12.75">
      <c r="A92" s="188" t="s">
        <v>103</v>
      </c>
      <c r="B92" s="181"/>
      <c r="C92" s="189"/>
      <c r="D92" s="128">
        <v>0.9</v>
      </c>
      <c r="E92" s="176" t="s">
        <v>96</v>
      </c>
      <c r="F92" s="177"/>
      <c r="G92" s="177"/>
      <c r="H92" s="81"/>
      <c r="I92" s="21"/>
      <c r="J92" s="82">
        <f>$J$85</f>
        <v>150624</v>
      </c>
      <c r="L92" s="4" t="s">
        <v>109</v>
      </c>
    </row>
    <row r="93" spans="1:14" ht="12.75">
      <c r="A93" s="196" t="s">
        <v>123</v>
      </c>
      <c r="B93" s="183"/>
      <c r="C93" s="183"/>
      <c r="D93" s="129">
        <v>39515</v>
      </c>
      <c r="E93" s="176" t="s">
        <v>97</v>
      </c>
      <c r="F93" s="177"/>
      <c r="G93" s="177"/>
      <c r="H93" s="81"/>
      <c r="I93" s="21"/>
      <c r="J93" s="83">
        <f>$I$88</f>
        <v>0</v>
      </c>
      <c r="L93" s="4" t="s">
        <v>124</v>
      </c>
      <c r="M93" s="6"/>
      <c r="N93" s="9"/>
    </row>
    <row r="94" spans="1:12" ht="12.75">
      <c r="A94" s="188" t="s">
        <v>104</v>
      </c>
      <c r="B94" s="181"/>
      <c r="C94" s="189"/>
      <c r="D94" s="119">
        <v>40482</v>
      </c>
      <c r="E94" s="176" t="s">
        <v>98</v>
      </c>
      <c r="F94" s="177"/>
      <c r="G94" s="177"/>
      <c r="H94" s="81"/>
      <c r="I94" s="21"/>
      <c r="J94" s="82">
        <f>J92+J93</f>
        <v>150624</v>
      </c>
      <c r="L94" s="4" t="s">
        <v>114</v>
      </c>
    </row>
    <row r="95" spans="1:12" ht="12.75">
      <c r="A95" s="188" t="s">
        <v>105</v>
      </c>
      <c r="B95" s="181"/>
      <c r="C95" s="189"/>
      <c r="D95" s="120">
        <v>0</v>
      </c>
      <c r="E95" s="176" t="s">
        <v>99</v>
      </c>
      <c r="F95" s="177"/>
      <c r="G95" s="177"/>
      <c r="H95" s="123"/>
      <c r="I95" s="84">
        <v>0.1</v>
      </c>
      <c r="J95" s="83">
        <f>-I95*J94</f>
        <v>-15062.400000000001</v>
      </c>
      <c r="L95" s="4" t="s">
        <v>115</v>
      </c>
    </row>
    <row r="96" spans="1:10" ht="12.75">
      <c r="A96" s="188" t="s">
        <v>106</v>
      </c>
      <c r="B96" s="181"/>
      <c r="C96" s="181"/>
      <c r="D96" s="121">
        <f>IF(OR(D94+D95=0,D94+D95=""),"",D94+D95)</f>
        <v>40482</v>
      </c>
      <c r="E96" s="176" t="s">
        <v>121</v>
      </c>
      <c r="F96" s="177"/>
      <c r="G96" s="177"/>
      <c r="H96" s="81"/>
      <c r="I96" s="21"/>
      <c r="J96" s="82">
        <f>SUM(J94:J95)</f>
        <v>135561.6</v>
      </c>
    </row>
    <row r="97" spans="1:12" ht="12.75">
      <c r="A97" s="180"/>
      <c r="B97" s="181"/>
      <c r="C97" s="181"/>
      <c r="D97" s="122"/>
      <c r="E97" s="176"/>
      <c r="F97" s="177"/>
      <c r="G97" s="177"/>
      <c r="H97" s="114" t="s">
        <v>19</v>
      </c>
      <c r="I97" s="114" t="s">
        <v>20</v>
      </c>
      <c r="J97" s="85"/>
      <c r="L97" s="73"/>
    </row>
    <row r="98" spans="1:12" ht="13.5" thickBot="1">
      <c r="A98" s="182" t="s">
        <v>107</v>
      </c>
      <c r="B98" s="181"/>
      <c r="C98" s="181"/>
      <c r="D98" s="87">
        <f>IF(E47="","",-E47)</f>
        <v>-19899.1</v>
      </c>
      <c r="E98" s="176" t="s">
        <v>100</v>
      </c>
      <c r="F98" s="177"/>
      <c r="G98" s="177"/>
      <c r="H98" s="124">
        <f>J47</f>
        <v>8.119209687699172</v>
      </c>
      <c r="I98" s="86">
        <f>IF(J96=0,"",-J98/J96)</f>
        <v>0.1879446686967401</v>
      </c>
      <c r="J98" s="87">
        <f>-I47</f>
        <v>-25478.08</v>
      </c>
      <c r="L98" s="73"/>
    </row>
    <row r="99" spans="1:12" ht="13.5" thickTop="1">
      <c r="A99" s="186"/>
      <c r="B99" s="186"/>
      <c r="C99" s="184"/>
      <c r="D99" s="31"/>
      <c r="E99" s="176"/>
      <c r="F99" s="177"/>
      <c r="G99" s="177"/>
      <c r="H99" s="39"/>
      <c r="I99" s="21"/>
      <c r="J99" s="85"/>
      <c r="L99" s="73"/>
    </row>
    <row r="100" spans="1:12" ht="12.75">
      <c r="A100" s="178" t="s">
        <v>102</v>
      </c>
      <c r="B100" s="179"/>
      <c r="C100" s="179"/>
      <c r="D100" s="102">
        <f>IF(D96="","",SUM(D96:D98))</f>
        <v>20582.9</v>
      </c>
      <c r="E100" s="187" t="s">
        <v>101</v>
      </c>
      <c r="F100" s="179"/>
      <c r="G100" s="179"/>
      <c r="H100" s="125">
        <f>IF(E85=0,"",J100/$E$85)</f>
        <v>35.08079031230083</v>
      </c>
      <c r="I100" s="88">
        <f>IF(J96=0,"",J100/J96)</f>
        <v>0.8120553313032599</v>
      </c>
      <c r="J100" s="83">
        <f>SUM(J96:J99)</f>
        <v>110083.52</v>
      </c>
      <c r="L100" s="73"/>
    </row>
    <row r="101" spans="1:12" ht="12.75">
      <c r="A101" s="80"/>
      <c r="B101" s="80"/>
      <c r="C101" s="69"/>
      <c r="D101" s="69"/>
      <c r="E101" s="92"/>
      <c r="F101" s="86"/>
      <c r="G101" s="93"/>
      <c r="H101" s="92"/>
      <c r="I101" s="86"/>
      <c r="J101" s="93"/>
      <c r="L101" s="73"/>
    </row>
    <row r="102" spans="1:12" ht="12.75" customHeight="1">
      <c r="A102" s="223" t="s">
        <v>36</v>
      </c>
      <c r="B102" s="224"/>
      <c r="C102" s="224"/>
      <c r="D102" s="224"/>
      <c r="E102" s="224"/>
      <c r="F102" s="224"/>
      <c r="G102" s="224"/>
      <c r="H102" s="224"/>
      <c r="I102" s="224"/>
      <c r="J102" s="225"/>
      <c r="L102" s="80"/>
    </row>
    <row r="103" spans="1:12" ht="12.75">
      <c r="A103" s="226"/>
      <c r="B103" s="227"/>
      <c r="C103" s="227"/>
      <c r="D103" s="227"/>
      <c r="E103" s="227"/>
      <c r="F103" s="227"/>
      <c r="G103" s="227"/>
      <c r="H103" s="227"/>
      <c r="I103" s="227"/>
      <c r="J103" s="228"/>
      <c r="L103" s="80"/>
    </row>
    <row r="104" spans="1:12" ht="12.75">
      <c r="A104" s="226"/>
      <c r="B104" s="227"/>
      <c r="C104" s="227"/>
      <c r="D104" s="227"/>
      <c r="E104" s="227"/>
      <c r="F104" s="227"/>
      <c r="G104" s="227"/>
      <c r="H104" s="227"/>
      <c r="I104" s="227"/>
      <c r="J104" s="228"/>
      <c r="L104" s="80"/>
    </row>
    <row r="105" spans="1:12" ht="12.75">
      <c r="A105" s="229"/>
      <c r="B105" s="230"/>
      <c r="C105" s="230"/>
      <c r="D105" s="230"/>
      <c r="E105" s="230"/>
      <c r="F105" s="230"/>
      <c r="G105" s="230"/>
      <c r="H105" s="230"/>
      <c r="I105" s="230"/>
      <c r="J105" s="231"/>
      <c r="L105" s="80"/>
    </row>
    <row r="106" spans="1:10" ht="13.5" thickBot="1">
      <c r="A106" s="175"/>
      <c r="B106" s="175"/>
      <c r="C106" s="170"/>
      <c r="D106" s="170"/>
      <c r="E106" s="69"/>
      <c r="F106" s="175"/>
      <c r="G106" s="170"/>
      <c r="H106" s="170"/>
      <c r="I106" s="170"/>
      <c r="J106" s="69"/>
    </row>
    <row r="107" spans="1:10" ht="13.5" thickBot="1">
      <c r="A107" s="212" t="s">
        <v>18</v>
      </c>
      <c r="B107" s="213"/>
      <c r="C107" s="213"/>
      <c r="D107" s="213"/>
      <c r="E107" s="213"/>
      <c r="F107" s="213"/>
      <c r="G107" s="213"/>
      <c r="H107" s="213"/>
      <c r="I107" s="213"/>
      <c r="J107" s="232"/>
    </row>
    <row r="108" spans="1:12" ht="12.75">
      <c r="A108" s="45"/>
      <c r="B108" s="45"/>
      <c r="C108" s="45"/>
      <c r="D108" s="45"/>
      <c r="E108" s="45"/>
      <c r="F108" s="45"/>
      <c r="G108" s="45"/>
      <c r="H108" s="45"/>
      <c r="I108" s="45"/>
      <c r="J108" s="45"/>
      <c r="L108" s="4" t="s">
        <v>49</v>
      </c>
    </row>
    <row r="109" spans="1:10" ht="12.75">
      <c r="A109" s="45"/>
      <c r="B109" s="45"/>
      <c r="C109" s="45"/>
      <c r="D109" s="45"/>
      <c r="E109" s="45"/>
      <c r="F109" s="45"/>
      <c r="G109" s="45"/>
      <c r="H109" s="45"/>
      <c r="I109" s="45"/>
      <c r="J109" s="45"/>
    </row>
    <row r="110" spans="1:10" ht="12.75">
      <c r="A110" s="45"/>
      <c r="B110" s="45"/>
      <c r="C110" s="45"/>
      <c r="D110" s="45"/>
      <c r="E110" s="45"/>
      <c r="F110" s="45"/>
      <c r="G110" s="45"/>
      <c r="H110" s="45"/>
      <c r="I110" s="45"/>
      <c r="J110" s="45"/>
    </row>
    <row r="111" spans="1:10" ht="12.75">
      <c r="A111" s="45"/>
      <c r="B111" s="45"/>
      <c r="C111" s="45"/>
      <c r="D111" s="45"/>
      <c r="E111" s="45"/>
      <c r="F111" s="45"/>
      <c r="G111" s="45"/>
      <c r="H111" s="45"/>
      <c r="I111" s="45"/>
      <c r="J111" s="45"/>
    </row>
    <row r="112" spans="1:10" ht="12.75">
      <c r="A112" s="94"/>
      <c r="B112" s="94"/>
      <c r="C112" s="94"/>
      <c r="D112" s="94"/>
      <c r="E112" s="94"/>
      <c r="F112" s="94"/>
      <c r="G112" s="94"/>
      <c r="H112" s="94"/>
      <c r="I112" s="94"/>
      <c r="J112" s="94"/>
    </row>
    <row r="113" spans="1:10" ht="13.5" thickBot="1">
      <c r="A113" s="45"/>
      <c r="B113" s="45"/>
      <c r="C113" s="45"/>
      <c r="D113" s="45"/>
      <c r="E113" s="45"/>
      <c r="F113" s="45"/>
      <c r="G113" s="45"/>
      <c r="H113" s="45"/>
      <c r="I113" s="45"/>
      <c r="J113" s="45"/>
    </row>
    <row r="114" spans="1:10" ht="13.5" thickBot="1">
      <c r="A114" s="212" t="s">
        <v>69</v>
      </c>
      <c r="B114" s="213"/>
      <c r="C114" s="214"/>
      <c r="D114" s="214"/>
      <c r="E114" s="214"/>
      <c r="F114" s="214"/>
      <c r="G114" s="214"/>
      <c r="H114" s="214"/>
      <c r="I114" s="214"/>
      <c r="J114" s="215"/>
    </row>
    <row r="115" spans="1:12" ht="12.75">
      <c r="A115" s="45"/>
      <c r="B115" s="45"/>
      <c r="C115" s="45"/>
      <c r="D115" s="45"/>
      <c r="E115" s="45"/>
      <c r="F115" s="45"/>
      <c r="G115" s="45"/>
      <c r="H115" s="45"/>
      <c r="I115" s="45"/>
      <c r="J115" s="45"/>
      <c r="L115" s="4" t="s">
        <v>50</v>
      </c>
    </row>
    <row r="116" spans="1:10" ht="12.75">
      <c r="A116" s="45"/>
      <c r="B116" s="45"/>
      <c r="C116" s="45"/>
      <c r="D116" s="45"/>
      <c r="E116" s="45"/>
      <c r="F116" s="45"/>
      <c r="G116" s="45"/>
      <c r="H116" s="45"/>
      <c r="I116" s="45"/>
      <c r="J116" s="45"/>
    </row>
    <row r="117" spans="1:10" ht="12.75">
      <c r="A117" s="45"/>
      <c r="B117" s="45"/>
      <c r="C117" s="45"/>
      <c r="D117" s="45"/>
      <c r="E117" s="45"/>
      <c r="F117" s="45"/>
      <c r="G117" s="45"/>
      <c r="H117" s="45"/>
      <c r="I117" s="45"/>
      <c r="J117" s="45"/>
    </row>
    <row r="118" spans="1:10" ht="12.75">
      <c r="A118" s="45"/>
      <c r="B118" s="45"/>
      <c r="C118" s="45"/>
      <c r="D118" s="45"/>
      <c r="E118" s="45"/>
      <c r="F118" s="45"/>
      <c r="G118" s="45"/>
      <c r="H118" s="45"/>
      <c r="I118" s="45"/>
      <c r="J118" s="45"/>
    </row>
    <row r="119" spans="1:10" ht="12.75">
      <c r="A119" s="45"/>
      <c r="B119" s="45"/>
      <c r="C119" s="45"/>
      <c r="D119" s="45"/>
      <c r="E119" s="45"/>
      <c r="F119" s="45"/>
      <c r="G119" s="45"/>
      <c r="H119" s="45"/>
      <c r="I119" s="45"/>
      <c r="J119" s="45"/>
    </row>
    <row r="120" spans="1:10" ht="12.75">
      <c r="A120" s="94"/>
      <c r="B120" s="94"/>
      <c r="C120" s="94"/>
      <c r="D120" s="94"/>
      <c r="E120" s="94"/>
      <c r="F120" s="94"/>
      <c r="G120" s="94"/>
      <c r="H120" s="94"/>
      <c r="I120" s="94"/>
      <c r="J120" s="94"/>
    </row>
    <row r="121" spans="1:10" ht="13.5" thickBot="1">
      <c r="A121" s="45"/>
      <c r="B121" s="45"/>
      <c r="C121" s="45"/>
      <c r="D121" s="45"/>
      <c r="E121" s="45"/>
      <c r="F121" s="45"/>
      <c r="G121" s="45"/>
      <c r="H121" s="45"/>
      <c r="I121" s="45"/>
      <c r="J121" s="45"/>
    </row>
    <row r="122" spans="1:10" ht="13.5" thickBot="1">
      <c r="A122" s="212" t="s">
        <v>17</v>
      </c>
      <c r="B122" s="213"/>
      <c r="C122" s="214"/>
      <c r="D122" s="214"/>
      <c r="E122" s="214"/>
      <c r="F122" s="214"/>
      <c r="G122" s="214"/>
      <c r="H122" s="214"/>
      <c r="I122" s="214"/>
      <c r="J122" s="215"/>
    </row>
    <row r="123" spans="1:12" ht="12.75">
      <c r="A123" s="45"/>
      <c r="B123" s="45"/>
      <c r="C123" s="45"/>
      <c r="D123" s="45"/>
      <c r="E123" s="45"/>
      <c r="F123" s="45"/>
      <c r="G123" s="45"/>
      <c r="H123" s="45"/>
      <c r="I123" s="45"/>
      <c r="J123" s="45"/>
      <c r="L123" s="4" t="s">
        <v>51</v>
      </c>
    </row>
    <row r="124" spans="1:10" ht="12.75">
      <c r="A124" s="45"/>
      <c r="B124" s="45"/>
      <c r="C124" s="45"/>
      <c r="D124" s="45"/>
      <c r="E124" s="45"/>
      <c r="F124" s="45"/>
      <c r="G124" s="45"/>
      <c r="H124" s="45"/>
      <c r="I124" s="45"/>
      <c r="J124" s="45"/>
    </row>
    <row r="125" spans="1:10" ht="12.75">
      <c r="A125" s="45"/>
      <c r="B125" s="45"/>
      <c r="C125" s="45"/>
      <c r="D125" s="45"/>
      <c r="E125" s="45"/>
      <c r="F125" s="45"/>
      <c r="G125" s="45"/>
      <c r="H125" s="45"/>
      <c r="I125" s="45"/>
      <c r="J125" s="45"/>
    </row>
    <row r="126" spans="1:10" ht="12.75">
      <c r="A126" s="45"/>
      <c r="B126" s="45"/>
      <c r="C126" s="45"/>
      <c r="D126" s="45"/>
      <c r="E126" s="45"/>
      <c r="F126" s="45"/>
      <c r="G126" s="45"/>
      <c r="H126" s="45"/>
      <c r="I126" s="45"/>
      <c r="J126" s="45"/>
    </row>
    <row r="127" spans="1:10" ht="12.75">
      <c r="A127" s="45"/>
      <c r="B127" s="45"/>
      <c r="C127" s="45"/>
      <c r="D127" s="45"/>
      <c r="E127" s="45"/>
      <c r="F127" s="45"/>
      <c r="G127" s="45"/>
      <c r="H127" s="45"/>
      <c r="I127" s="45"/>
      <c r="J127" s="45"/>
    </row>
    <row r="128" spans="1:10" ht="12.75">
      <c r="A128" s="94"/>
      <c r="B128" s="94"/>
      <c r="C128" s="94"/>
      <c r="D128" s="94"/>
      <c r="E128" s="94"/>
      <c r="F128" s="94"/>
      <c r="G128" s="94"/>
      <c r="H128" s="94"/>
      <c r="I128" s="94"/>
      <c r="J128" s="94"/>
    </row>
    <row r="129" spans="1:10" ht="12.75">
      <c r="A129" s="95"/>
      <c r="B129" s="95"/>
      <c r="C129" s="95"/>
      <c r="D129" s="95"/>
      <c r="E129" s="95"/>
      <c r="F129" s="95"/>
      <c r="G129" s="95"/>
      <c r="H129" s="95"/>
      <c r="I129" s="95"/>
      <c r="J129" s="95"/>
    </row>
    <row r="130" spans="1:10" ht="12.75">
      <c r="A130" s="223" t="s">
        <v>36</v>
      </c>
      <c r="B130" s="224"/>
      <c r="C130" s="224"/>
      <c r="D130" s="224"/>
      <c r="E130" s="224"/>
      <c r="F130" s="224"/>
      <c r="G130" s="224"/>
      <c r="H130" s="224"/>
      <c r="I130" s="224"/>
      <c r="J130" s="225"/>
    </row>
    <row r="131" spans="1:10" ht="12.75">
      <c r="A131" s="226"/>
      <c r="B131" s="227"/>
      <c r="C131" s="227"/>
      <c r="D131" s="227"/>
      <c r="E131" s="227"/>
      <c r="F131" s="227"/>
      <c r="G131" s="227"/>
      <c r="H131" s="227"/>
      <c r="I131" s="227"/>
      <c r="J131" s="228"/>
    </row>
    <row r="132" spans="1:10" ht="12.75">
      <c r="A132" s="226"/>
      <c r="B132" s="227"/>
      <c r="C132" s="227"/>
      <c r="D132" s="227"/>
      <c r="E132" s="227"/>
      <c r="F132" s="227"/>
      <c r="G132" s="227"/>
      <c r="H132" s="227"/>
      <c r="I132" s="227"/>
      <c r="J132" s="228"/>
    </row>
    <row r="133" spans="1:10" ht="12.75">
      <c r="A133" s="229"/>
      <c r="B133" s="230"/>
      <c r="C133" s="230"/>
      <c r="D133" s="230"/>
      <c r="E133" s="230"/>
      <c r="F133" s="230"/>
      <c r="G133" s="230"/>
      <c r="H133" s="230"/>
      <c r="I133" s="230"/>
      <c r="J133" s="231"/>
    </row>
    <row r="134" spans="1:10" ht="12.75">
      <c r="A134" s="96"/>
      <c r="B134" s="96"/>
      <c r="C134" s="105"/>
      <c r="D134" s="105"/>
      <c r="E134" s="96"/>
      <c r="F134" s="96"/>
      <c r="G134" s="96"/>
      <c r="H134" s="96"/>
      <c r="I134" s="96"/>
      <c r="J134" s="96"/>
    </row>
    <row r="135" spans="1:10" ht="12.75">
      <c r="A135" s="97"/>
      <c r="B135" s="97"/>
      <c r="C135" s="71"/>
      <c r="D135" s="71"/>
      <c r="E135" s="97"/>
      <c r="F135" s="97"/>
      <c r="G135" s="97"/>
      <c r="H135" s="97"/>
      <c r="I135" s="97"/>
      <c r="J135" s="97"/>
    </row>
  </sheetData>
  <sheetProtection password="98D3" sheet="1" objects="1" scenarios="1"/>
  <mergeCells count="108">
    <mergeCell ref="B77:C77"/>
    <mergeCell ref="B78:C78"/>
    <mergeCell ref="B79:C79"/>
    <mergeCell ref="B73:C73"/>
    <mergeCell ref="B74:C74"/>
    <mergeCell ref="B75:C75"/>
    <mergeCell ref="B76:C76"/>
    <mergeCell ref="B70:C70"/>
    <mergeCell ref="B71:C71"/>
    <mergeCell ref="B72:C72"/>
    <mergeCell ref="B65:C65"/>
    <mergeCell ref="B66:C66"/>
    <mergeCell ref="B67:C67"/>
    <mergeCell ref="B68:C68"/>
    <mergeCell ref="H26:I26"/>
    <mergeCell ref="H22:I22"/>
    <mergeCell ref="H23:I23"/>
    <mergeCell ref="H24:I24"/>
    <mergeCell ref="H25:I25"/>
    <mergeCell ref="B69:C69"/>
    <mergeCell ref="A53:B53"/>
    <mergeCell ref="B56:C56"/>
    <mergeCell ref="B58:C58"/>
    <mergeCell ref="B59:C59"/>
    <mergeCell ref="C10:F10"/>
    <mergeCell ref="A12:B12"/>
    <mergeCell ref="H19:I19"/>
    <mergeCell ref="H20:I20"/>
    <mergeCell ref="H21:I21"/>
    <mergeCell ref="A17:B17"/>
    <mergeCell ref="H15:I15"/>
    <mergeCell ref="H16:I16"/>
    <mergeCell ref="H17:I17"/>
    <mergeCell ref="A32:C32"/>
    <mergeCell ref="A33:C33"/>
    <mergeCell ref="I4:J4"/>
    <mergeCell ref="I5:J5"/>
    <mergeCell ref="A10:B10"/>
    <mergeCell ref="E8:G8"/>
    <mergeCell ref="A11:B11"/>
    <mergeCell ref="H18:I18"/>
    <mergeCell ref="C11:F11"/>
    <mergeCell ref="C12:F12"/>
    <mergeCell ref="A40:C40"/>
    <mergeCell ref="A91:D91"/>
    <mergeCell ref="A13:B13"/>
    <mergeCell ref="A14:B14"/>
    <mergeCell ref="A102:J105"/>
    <mergeCell ref="A49:J52"/>
    <mergeCell ref="C16:F16"/>
    <mergeCell ref="A90:J90"/>
    <mergeCell ref="E28:F28"/>
    <mergeCell ref="A39:C39"/>
    <mergeCell ref="B62:C62"/>
    <mergeCell ref="B63:C63"/>
    <mergeCell ref="A34:C34"/>
    <mergeCell ref="A35:C35"/>
    <mergeCell ref="A130:J133"/>
    <mergeCell ref="A122:J122"/>
    <mergeCell ref="A114:J114"/>
    <mergeCell ref="A107:J107"/>
    <mergeCell ref="A37:C37"/>
    <mergeCell ref="A38:C38"/>
    <mergeCell ref="A44:C44"/>
    <mergeCell ref="A16:B16"/>
    <mergeCell ref="A41:C41"/>
    <mergeCell ref="A45:C45"/>
    <mergeCell ref="A81:J81"/>
    <mergeCell ref="C53:I53"/>
    <mergeCell ref="A42:C42"/>
    <mergeCell ref="I28:J28"/>
    <mergeCell ref="B60:C60"/>
    <mergeCell ref="B61:C61"/>
    <mergeCell ref="B64:C64"/>
    <mergeCell ref="E1:J1"/>
    <mergeCell ref="F3:G3"/>
    <mergeCell ref="F4:G4"/>
    <mergeCell ref="F6:H6"/>
    <mergeCell ref="F5:H5"/>
    <mergeCell ref="C13:D13"/>
    <mergeCell ref="C14:D14"/>
    <mergeCell ref="A43:C43"/>
    <mergeCell ref="A36:C36"/>
    <mergeCell ref="A84:C84"/>
    <mergeCell ref="A85:C85"/>
    <mergeCell ref="E91:J91"/>
    <mergeCell ref="A99:C99"/>
    <mergeCell ref="E99:G99"/>
    <mergeCell ref="A87:C87"/>
    <mergeCell ref="A92:C92"/>
    <mergeCell ref="A93:C93"/>
    <mergeCell ref="A86:C86"/>
    <mergeCell ref="A96:C96"/>
    <mergeCell ref="G89:H89"/>
    <mergeCell ref="A88:C88"/>
    <mergeCell ref="E100:G100"/>
    <mergeCell ref="A95:C95"/>
    <mergeCell ref="E97:G97"/>
    <mergeCell ref="E98:G98"/>
    <mergeCell ref="A94:C94"/>
    <mergeCell ref="E92:G92"/>
    <mergeCell ref="E93:G93"/>
    <mergeCell ref="E94:G94"/>
    <mergeCell ref="A100:C100"/>
    <mergeCell ref="E95:G95"/>
    <mergeCell ref="A97:C97"/>
    <mergeCell ref="A98:C98"/>
    <mergeCell ref="E96:G96"/>
  </mergeCells>
  <hyperlinks>
    <hyperlink ref="F5" r:id="rId1" display="nebo@nbeliterealty.com"/>
    <hyperlink ref="F6" r:id="rId2" display="www.nbeliterealty.com"/>
  </hyperlinks>
  <printOptions/>
  <pageMargins left="0.5" right="0" top="0.75" bottom="0.75" header="0.5" footer="0"/>
  <pageSetup horizontalDpi="600" verticalDpi="600" orientation="portrait" r:id="rId4"/>
  <rowBreaks count="1" manualBreakCount="1">
    <brk id="52" max="8" man="1"/>
  </rowBreaks>
  <drawing r:id="rId3"/>
</worksheet>
</file>

<file path=xl/worksheets/sheet2.xml><?xml version="1.0" encoding="utf-8"?>
<worksheet xmlns="http://schemas.openxmlformats.org/spreadsheetml/2006/main" xmlns:r="http://schemas.openxmlformats.org/officeDocument/2006/relationships">
  <dimension ref="A1:I50"/>
  <sheetViews>
    <sheetView showGridLines="0" tabSelected="1" zoomScalePageLayoutView="0" workbookViewId="0" topLeftCell="A7">
      <selection activeCell="K9" sqref="K9"/>
    </sheetView>
  </sheetViews>
  <sheetFormatPr defaultColWidth="9.140625" defaultRowHeight="12.75"/>
  <cols>
    <col min="1" max="1" width="5.7109375" style="0" customWidth="1"/>
    <col min="2" max="2" width="20.7109375" style="0" customWidth="1"/>
    <col min="3" max="3" width="10.7109375" style="0" customWidth="1"/>
    <col min="4" max="4" width="13.7109375" style="0" customWidth="1"/>
    <col min="5" max="5" width="12.7109375" style="0" customWidth="1"/>
    <col min="6" max="7" width="13.7109375" style="0" customWidth="1"/>
  </cols>
  <sheetData>
    <row r="1" ht="12.75">
      <c r="A1" s="132" t="s">
        <v>145</v>
      </c>
    </row>
    <row r="3" ht="12.75">
      <c r="B3" s="132" t="s">
        <v>125</v>
      </c>
    </row>
    <row r="4" spans="2:4" ht="12.75">
      <c r="B4" t="s">
        <v>129</v>
      </c>
      <c r="C4" s="133">
        <f>Summary!J18</f>
        <v>0.7</v>
      </c>
      <c r="D4" s="133"/>
    </row>
    <row r="5" spans="2:4" ht="12.75">
      <c r="B5" t="s">
        <v>130</v>
      </c>
      <c r="C5" s="134">
        <f>Summary!J20</f>
        <v>0.055</v>
      </c>
      <c r="D5" s="134"/>
    </row>
    <row r="6" spans="2:4" ht="12.75">
      <c r="B6" t="s">
        <v>131</v>
      </c>
      <c r="C6" s="135">
        <f>Summary!J21</f>
        <v>25</v>
      </c>
      <c r="D6" s="135"/>
    </row>
    <row r="8" ht="12.75">
      <c r="A8" s="132" t="s">
        <v>126</v>
      </c>
    </row>
    <row r="9" spans="2:7" ht="39">
      <c r="B9" s="132"/>
      <c r="D9" s="132" t="s">
        <v>135</v>
      </c>
      <c r="E9" s="140" t="s">
        <v>127</v>
      </c>
      <c r="F9" s="142" t="s">
        <v>151</v>
      </c>
      <c r="G9" s="142" t="s">
        <v>139</v>
      </c>
    </row>
    <row r="10" spans="4:7" ht="12.75">
      <c r="D10" t="s">
        <v>136</v>
      </c>
      <c r="E10" s="136">
        <f>C4</f>
        <v>0.7</v>
      </c>
      <c r="F10" s="137">
        <f>-PMT(C5/12,C6*12,1)*12</f>
        <v>0.07369049907377644</v>
      </c>
      <c r="G10" s="138">
        <f>E10*F10</f>
        <v>0.0515833493516435</v>
      </c>
    </row>
    <row r="11" spans="4:9" ht="12.75">
      <c r="D11" t="s">
        <v>137</v>
      </c>
      <c r="E11" s="136">
        <f>1-E10</f>
        <v>0.30000000000000004</v>
      </c>
      <c r="F11" s="159">
        <v>0.08</v>
      </c>
      <c r="G11" s="139">
        <f>E11*F11</f>
        <v>0.024000000000000004</v>
      </c>
      <c r="H11" s="4"/>
      <c r="I11" t="s">
        <v>148</v>
      </c>
    </row>
    <row r="12" ht="12.75">
      <c r="G12" s="138">
        <f>SUM(G10:G11)</f>
        <v>0.0755833493516435</v>
      </c>
    </row>
    <row r="13" spans="6:7" ht="12.75">
      <c r="F13" s="140" t="s">
        <v>128</v>
      </c>
      <c r="G13" s="141">
        <f>ROUND(G12+0.0001,4)</f>
        <v>0.0757</v>
      </c>
    </row>
    <row r="15" spans="2:7" ht="12.75">
      <c r="B15" s="132" t="s">
        <v>140</v>
      </c>
      <c r="G15" s="146">
        <f>Summary!J16</f>
        <v>110083.52</v>
      </c>
    </row>
    <row r="17" spans="2:7" ht="12.75">
      <c r="B17" s="132" t="s">
        <v>177</v>
      </c>
      <c r="C17" s="132"/>
      <c r="D17" s="132"/>
      <c r="E17" s="132"/>
      <c r="G17" s="146">
        <f>G15/G13</f>
        <v>1454207.6618229854</v>
      </c>
    </row>
    <row r="19" ht="12.75">
      <c r="A19" s="132" t="s">
        <v>132</v>
      </c>
    </row>
    <row r="20" spans="2:6" ht="12.75">
      <c r="B20" s="132" t="s">
        <v>30</v>
      </c>
      <c r="C20" s="149" t="s">
        <v>138</v>
      </c>
      <c r="D20" s="140" t="s">
        <v>59</v>
      </c>
      <c r="E20" s="140" t="s">
        <v>133</v>
      </c>
      <c r="F20" s="140" t="s">
        <v>134</v>
      </c>
    </row>
    <row r="21" spans="2:9" ht="12.75">
      <c r="B21" s="160"/>
      <c r="C21" s="161"/>
      <c r="D21" s="160">
        <v>3</v>
      </c>
      <c r="E21" s="162">
        <v>12000</v>
      </c>
      <c r="F21" s="131">
        <f>D21*E21</f>
        <v>36000</v>
      </c>
      <c r="H21" s="4"/>
      <c r="I21" t="s">
        <v>149</v>
      </c>
    </row>
    <row r="22" spans="2:9" ht="12.75">
      <c r="B22" s="160"/>
      <c r="C22" s="161"/>
      <c r="D22" s="160"/>
      <c r="E22" s="162"/>
      <c r="F22" s="131">
        <f aca="true" t="shared" si="0" ref="F22:F35">D22*E22</f>
        <v>0</v>
      </c>
      <c r="H22" s="4"/>
      <c r="I22" t="s">
        <v>149</v>
      </c>
    </row>
    <row r="23" spans="2:9" ht="12.75">
      <c r="B23" s="160"/>
      <c r="C23" s="161"/>
      <c r="D23" s="160"/>
      <c r="E23" s="162"/>
      <c r="F23" s="131">
        <f t="shared" si="0"/>
        <v>0</v>
      </c>
      <c r="H23" s="4"/>
      <c r="I23" t="s">
        <v>149</v>
      </c>
    </row>
    <row r="24" spans="2:9" ht="12.75">
      <c r="B24" s="160"/>
      <c r="C24" s="161"/>
      <c r="D24" s="160"/>
      <c r="E24" s="162"/>
      <c r="F24" s="131">
        <f t="shared" si="0"/>
        <v>0</v>
      </c>
      <c r="H24" s="4"/>
      <c r="I24" t="s">
        <v>149</v>
      </c>
    </row>
    <row r="25" spans="2:9" ht="12.75">
      <c r="B25" s="160"/>
      <c r="C25" s="161"/>
      <c r="D25" s="160"/>
      <c r="E25" s="162"/>
      <c r="F25" s="131">
        <f t="shared" si="0"/>
        <v>0</v>
      </c>
      <c r="H25" s="4"/>
      <c r="I25" t="s">
        <v>149</v>
      </c>
    </row>
    <row r="26" spans="2:9" ht="12.75">
      <c r="B26" s="160"/>
      <c r="C26" s="161"/>
      <c r="D26" s="160"/>
      <c r="E26" s="162"/>
      <c r="F26" s="131">
        <f t="shared" si="0"/>
        <v>0</v>
      </c>
      <c r="H26" s="4"/>
      <c r="I26" t="s">
        <v>149</v>
      </c>
    </row>
    <row r="27" spans="2:9" ht="12.75">
      <c r="B27" s="160"/>
      <c r="C27" s="161"/>
      <c r="D27" s="160"/>
      <c r="E27" s="162"/>
      <c r="F27" s="131">
        <f t="shared" si="0"/>
        <v>0</v>
      </c>
      <c r="H27" s="4"/>
      <c r="I27" t="s">
        <v>149</v>
      </c>
    </row>
    <row r="28" spans="2:9" ht="12.75">
      <c r="B28" s="160"/>
      <c r="C28" s="161"/>
      <c r="D28" s="160"/>
      <c r="E28" s="162"/>
      <c r="F28" s="131">
        <f t="shared" si="0"/>
        <v>0</v>
      </c>
      <c r="H28" s="4"/>
      <c r="I28" t="s">
        <v>149</v>
      </c>
    </row>
    <row r="29" spans="2:9" ht="12.75">
      <c r="B29" s="160"/>
      <c r="C29" s="161"/>
      <c r="D29" s="160"/>
      <c r="E29" s="162"/>
      <c r="F29" s="131">
        <f t="shared" si="0"/>
        <v>0</v>
      </c>
      <c r="H29" s="4"/>
      <c r="I29" t="s">
        <v>149</v>
      </c>
    </row>
    <row r="30" spans="2:9" ht="12.75">
      <c r="B30" s="160"/>
      <c r="C30" s="161"/>
      <c r="D30" s="160"/>
      <c r="E30" s="162"/>
      <c r="F30" s="131">
        <f t="shared" si="0"/>
        <v>0</v>
      </c>
      <c r="H30" s="4"/>
      <c r="I30" t="s">
        <v>149</v>
      </c>
    </row>
    <row r="31" spans="2:9" ht="12.75">
      <c r="B31" s="160"/>
      <c r="C31" s="161"/>
      <c r="D31" s="160"/>
      <c r="E31" s="162"/>
      <c r="F31" s="131">
        <f t="shared" si="0"/>
        <v>0</v>
      </c>
      <c r="H31" s="4"/>
      <c r="I31" t="s">
        <v>149</v>
      </c>
    </row>
    <row r="32" spans="2:9" ht="12.75">
      <c r="B32" s="160"/>
      <c r="C32" s="161"/>
      <c r="D32" s="160"/>
      <c r="E32" s="162"/>
      <c r="F32" s="131">
        <f t="shared" si="0"/>
        <v>0</v>
      </c>
      <c r="H32" s="4"/>
      <c r="I32" t="s">
        <v>149</v>
      </c>
    </row>
    <row r="33" spans="2:9" ht="12.75">
      <c r="B33" s="160"/>
      <c r="C33" s="161"/>
      <c r="D33" s="160"/>
      <c r="E33" s="162"/>
      <c r="F33" s="131">
        <f t="shared" si="0"/>
        <v>0</v>
      </c>
      <c r="H33" s="4"/>
      <c r="I33" t="s">
        <v>149</v>
      </c>
    </row>
    <row r="34" spans="2:9" ht="12.75">
      <c r="B34" s="160"/>
      <c r="C34" s="161"/>
      <c r="D34" s="160"/>
      <c r="E34" s="162"/>
      <c r="F34" s="131">
        <f t="shared" si="0"/>
        <v>0</v>
      </c>
      <c r="H34" s="4"/>
      <c r="I34" t="s">
        <v>149</v>
      </c>
    </row>
    <row r="35" spans="2:9" ht="12.75">
      <c r="B35" s="160"/>
      <c r="C35" s="161"/>
      <c r="D35" s="160"/>
      <c r="E35" s="162"/>
      <c r="F35" s="143">
        <f t="shared" si="0"/>
        <v>0</v>
      </c>
      <c r="H35" s="4"/>
      <c r="I35" t="s">
        <v>149</v>
      </c>
    </row>
    <row r="36" spans="2:7" ht="12.75">
      <c r="B36" s="132" t="s">
        <v>141</v>
      </c>
      <c r="C36" s="132"/>
      <c r="D36" s="132"/>
      <c r="E36" s="132"/>
      <c r="F36" s="144">
        <f>SUM(F21:F35)</f>
        <v>36000</v>
      </c>
      <c r="G36" s="144">
        <f>F36</f>
        <v>36000</v>
      </c>
    </row>
    <row r="37" spans="2:7" ht="12.75">
      <c r="B37" s="132"/>
      <c r="C37" s="132"/>
      <c r="D37" s="132"/>
      <c r="E37" s="132"/>
      <c r="F37" s="144"/>
      <c r="G37" s="144"/>
    </row>
    <row r="38" spans="2:6" ht="12.75">
      <c r="B38" s="132" t="s">
        <v>62</v>
      </c>
      <c r="F38" s="140" t="s">
        <v>142</v>
      </c>
    </row>
    <row r="39" spans="2:9" ht="12.75">
      <c r="B39" s="148" t="s">
        <v>146</v>
      </c>
      <c r="E39" s="163">
        <v>0.1</v>
      </c>
      <c r="F39" s="151">
        <f>E39*$F$36</f>
        <v>3600</v>
      </c>
      <c r="H39" s="4"/>
      <c r="I39" t="s">
        <v>152</v>
      </c>
    </row>
    <row r="40" spans="2:9" ht="12.75">
      <c r="B40" s="148" t="s">
        <v>147</v>
      </c>
      <c r="E40" s="164">
        <v>0.05</v>
      </c>
      <c r="F40" s="151">
        <f>E40*$F$36</f>
        <v>1800</v>
      </c>
      <c r="H40" s="4"/>
      <c r="I40" t="s">
        <v>153</v>
      </c>
    </row>
    <row r="41" spans="2:9" ht="12.75">
      <c r="B41" s="165"/>
      <c r="C41" s="166"/>
      <c r="D41" s="166"/>
      <c r="E41" s="167"/>
      <c r="F41" s="162"/>
      <c r="H41" s="4"/>
      <c r="I41" t="s">
        <v>150</v>
      </c>
    </row>
    <row r="42" spans="2:9" ht="12.75">
      <c r="B42" s="165"/>
      <c r="C42" s="166"/>
      <c r="D42" s="166"/>
      <c r="E42" s="167"/>
      <c r="F42" s="162"/>
      <c r="H42" s="4"/>
      <c r="I42" t="s">
        <v>150</v>
      </c>
    </row>
    <row r="43" spans="2:9" ht="12.75">
      <c r="B43" s="165"/>
      <c r="C43" s="168"/>
      <c r="D43" s="168"/>
      <c r="E43" s="169"/>
      <c r="F43" s="162"/>
      <c r="H43" s="4"/>
      <c r="I43" t="s">
        <v>150</v>
      </c>
    </row>
    <row r="44" spans="2:9" ht="12.75">
      <c r="B44" s="165"/>
      <c r="C44" s="168"/>
      <c r="D44" s="168"/>
      <c r="E44" s="169"/>
      <c r="F44" s="162"/>
      <c r="H44" s="4"/>
      <c r="I44" t="s">
        <v>150</v>
      </c>
    </row>
    <row r="45" spans="2:9" ht="12.75">
      <c r="B45" s="165"/>
      <c r="C45" s="168"/>
      <c r="D45" s="168"/>
      <c r="E45" s="169"/>
      <c r="F45" s="162"/>
      <c r="H45" s="4"/>
      <c r="I45" t="s">
        <v>150</v>
      </c>
    </row>
    <row r="46" spans="2:9" ht="12.75">
      <c r="B46" s="165"/>
      <c r="C46" s="168"/>
      <c r="D46" s="168"/>
      <c r="E46" s="169"/>
      <c r="F46" s="162"/>
      <c r="H46" s="4"/>
      <c r="I46" t="s">
        <v>150</v>
      </c>
    </row>
    <row r="47" spans="2:7" ht="12.75">
      <c r="B47" s="145" t="s">
        <v>143</v>
      </c>
      <c r="F47" s="146">
        <f>SUM(F39:F46)</f>
        <v>5400</v>
      </c>
      <c r="G47" s="147">
        <f>F47</f>
        <v>5400</v>
      </c>
    </row>
    <row r="48" spans="2:7" ht="12.75">
      <c r="B48" s="145"/>
      <c r="F48" s="146"/>
      <c r="G48" s="150">
        <f>G17-G36-G47</f>
        <v>1412807.6618229854</v>
      </c>
    </row>
    <row r="50" spans="3:7" ht="12.75">
      <c r="C50" s="252" t="s">
        <v>144</v>
      </c>
      <c r="D50" s="252"/>
      <c r="E50" s="252"/>
      <c r="F50" s="252"/>
      <c r="G50" s="144">
        <f>ROUND(G48,-4)</f>
        <v>1410000</v>
      </c>
    </row>
  </sheetData>
  <sheetProtection password="98D3" sheet="1" objects="1" scenarios="1"/>
  <mergeCells count="1">
    <mergeCell ref="C50:F50"/>
  </mergeCell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Troll</dc:creator>
  <cp:keywords/>
  <dc:description/>
  <cp:lastModifiedBy>Nebo</cp:lastModifiedBy>
  <cp:lastPrinted>2008-05-26T21:12:41Z</cp:lastPrinted>
  <dcterms:created xsi:type="dcterms:W3CDTF">2005-11-13T23:31:34Z</dcterms:created>
  <dcterms:modified xsi:type="dcterms:W3CDTF">2018-11-24T15:56:39Z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